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D52" i="1" l="1"/>
  <c r="E77" i="1" l="1"/>
  <c r="E78" i="1"/>
  <c r="D78" i="1" s="1"/>
  <c r="E79" i="1"/>
  <c r="D79" i="1" s="1"/>
  <c r="E80" i="1"/>
  <c r="D80" i="1" s="1"/>
  <c r="E68" i="1"/>
  <c r="E70" i="1"/>
  <c r="E64" i="1"/>
  <c r="G70" i="1"/>
  <c r="G69" i="1"/>
  <c r="E69" i="1" s="1"/>
  <c r="G67" i="1"/>
  <c r="E67" i="1" s="1"/>
  <c r="F67" i="1"/>
  <c r="D67" i="1" s="1"/>
  <c r="G66" i="1"/>
  <c r="E66" i="1" s="1"/>
  <c r="F66" i="1"/>
  <c r="D66" i="1" s="1"/>
  <c r="G65" i="1"/>
  <c r="E65" i="1" s="1"/>
  <c r="F65" i="1"/>
  <c r="D65" i="1" s="1"/>
  <c r="G64" i="1"/>
  <c r="F64" i="1"/>
  <c r="D64" i="1" s="1"/>
  <c r="E52" i="1"/>
  <c r="G57" i="1"/>
  <c r="E57" i="1" s="1"/>
  <c r="G56" i="1"/>
  <c r="E56" i="1" s="1"/>
  <c r="G55" i="1"/>
  <c r="E55" i="1" s="1"/>
  <c r="F55" i="1"/>
  <c r="D55" i="1" s="1"/>
  <c r="G54" i="1"/>
  <c r="E54" i="1" s="1"/>
  <c r="F54" i="1"/>
  <c r="D54" i="1" s="1"/>
  <c r="G53" i="1"/>
  <c r="E53" i="1" s="1"/>
  <c r="F53" i="1"/>
  <c r="D53" i="1" s="1"/>
  <c r="F51" i="1"/>
  <c r="D51" i="1" s="1"/>
  <c r="G50" i="1"/>
  <c r="E50" i="1" s="1"/>
  <c r="F50" i="1"/>
  <c r="D50" i="1" s="1"/>
  <c r="G49" i="1"/>
  <c r="E49" i="1" s="1"/>
  <c r="F49" i="1"/>
  <c r="D49" i="1" s="1"/>
  <c r="G48" i="1"/>
  <c r="E48" i="1" s="1"/>
  <c r="F48" i="1"/>
  <c r="E33" i="1"/>
  <c r="E34" i="1"/>
  <c r="E35" i="1"/>
  <c r="E36" i="1"/>
  <c r="E38" i="1"/>
  <c r="E39" i="1"/>
  <c r="E40" i="1"/>
  <c r="E41" i="1"/>
  <c r="D27" i="1"/>
  <c r="E21" i="1"/>
  <c r="E22" i="1"/>
  <c r="E23" i="1"/>
  <c r="E24" i="1"/>
  <c r="E25" i="1"/>
  <c r="E26" i="1"/>
  <c r="D15" i="1"/>
  <c r="E12" i="1"/>
  <c r="E13" i="1"/>
  <c r="E14" i="1"/>
  <c r="E81" i="1" l="1"/>
  <c r="D77" i="1"/>
  <c r="F71" i="1"/>
  <c r="E15" i="1"/>
  <c r="G71" i="1"/>
  <c r="E27" i="1"/>
  <c r="E58" i="1"/>
  <c r="F58" i="1"/>
  <c r="G58" i="1"/>
  <c r="E42" i="1"/>
  <c r="D48" i="1"/>
  <c r="D81" i="1" l="1"/>
  <c r="E71" i="1"/>
  <c r="D71" i="1"/>
  <c r="D58" i="1"/>
  <c r="D42" i="1"/>
</calcChain>
</file>

<file path=xl/sharedStrings.xml><?xml version="1.0" encoding="utf-8"?>
<sst xmlns="http://schemas.openxmlformats.org/spreadsheetml/2006/main" count="136" uniqueCount="59">
  <si>
    <t>Перечень обязательных диагностических исследований</t>
  </si>
  <si>
    <t>Код услуги</t>
  </si>
  <si>
    <t>2. Общий (клинический) анализ крови</t>
  </si>
  <si>
    <t>В03.016.003</t>
  </si>
  <si>
    <t>В03.016.006</t>
  </si>
  <si>
    <t>ИТОГО тариф</t>
  </si>
  <si>
    <t>4. Электрокардиография в покое</t>
  </si>
  <si>
    <t>А05.10.006</t>
  </si>
  <si>
    <t>5. Определение антигена (HbsAg) вируса гепатита В (Hepatitis B virus) в крови</t>
  </si>
  <si>
    <t>А26.06.036</t>
  </si>
  <si>
    <t>6. Определение антигена вируса гепатита С (Hepatitis С virus) в крови</t>
  </si>
  <si>
    <t>А26.06.041</t>
  </si>
  <si>
    <t>3. Общий анализ мочи</t>
  </si>
  <si>
    <t>98.40</t>
  </si>
  <si>
    <t>98.41</t>
  </si>
  <si>
    <t>5. Электрокардиография с физическими упражнениями</t>
  </si>
  <si>
    <t>А12.10.001</t>
  </si>
  <si>
    <t>6. Определение антигена (HbsAg) вируса гепатита В (Hepatitis B virus) в крови</t>
  </si>
  <si>
    <t>7. Определение антигена вируса гепатита С (Hepatitis С virus) в крови</t>
  </si>
  <si>
    <t>8. Реакция микропреципитации (качественный метод)</t>
  </si>
  <si>
    <t>11.69</t>
  </si>
  <si>
    <t>9. Рентгенография придаточных пазух носа</t>
  </si>
  <si>
    <t>А06.08.003</t>
  </si>
  <si>
    <t>98.42</t>
  </si>
  <si>
    <t>9. Исследование уровня глюкозы в крови</t>
  </si>
  <si>
    <t>А09.05.023</t>
  </si>
  <si>
    <t>10. Измерение внутриглазного давления (офтальмотонометрия)</t>
  </si>
  <si>
    <t>А02.26.015</t>
  </si>
  <si>
    <t>98.43</t>
  </si>
  <si>
    <t>6. Исследование уровня глюкозы в крови</t>
  </si>
  <si>
    <t>7. Измерение внутриглазного давления (офтальмотонометрия)</t>
  </si>
  <si>
    <t>98.44</t>
  </si>
  <si>
    <t>98.45</t>
  </si>
  <si>
    <t>Таблица 1</t>
  </si>
  <si>
    <t>Таблица 2</t>
  </si>
  <si>
    <t>Таблица 3</t>
  </si>
  <si>
    <t>Таблица 4</t>
  </si>
  <si>
    <t>Таблица 5</t>
  </si>
  <si>
    <t>Таблица 6</t>
  </si>
  <si>
    <t>13.20</t>
  </si>
  <si>
    <t>1. Флюорография легких в 2-х проекциях</t>
  </si>
  <si>
    <t>к Тарифному соглашению в системе ОМС ЕАО на 2020 год</t>
  </si>
  <si>
    <t>Тарифы и перечень обязательных диагностических исследований при первоначальной постановке на воинский учет в 2020 году</t>
  </si>
  <si>
    <t>Тарифы и перечень обязательных диагностических исследований при призыве на военную службу в 2020 году</t>
  </si>
  <si>
    <t>Тарифы и перечень обязательных диагностических исследований для граждан при поступлении их в военные профессиональные организации или военные образовательные организации высшего образования, заключении договора с Министерством обороны Российской Федерации об обучении на военной кафедре при федеральной государственной образовательной организации высшего образования по программе военной подготовки офицеров запаса, программе военной подготовки сержантов, старшин запаса либо программе военной подготовки солдат, матросов запаса в 2020 году</t>
  </si>
  <si>
    <t>Тарифы и перечень обязательных диагностических исследований для граждан, не проходящих военную службу (приравненную службу) и поступающих на военную службу (приравненную службу) по контракту в 2020 году</t>
  </si>
  <si>
    <t>Тарифы и перечень обязательных диагностических исследований для граждан, призываемых на военные сборы в 2020 году</t>
  </si>
  <si>
    <t>1 уровень *</t>
  </si>
  <si>
    <t>2 уровень **</t>
  </si>
  <si>
    <t>1 уровень* для граждан старше 40 лет</t>
  </si>
  <si>
    <t>1 уровень* для граждан до 40 лет</t>
  </si>
  <si>
    <t>2 уровень** для граждан до 40 лет</t>
  </si>
  <si>
    <t>2 уровень** для граждан старше 40 лет</t>
  </si>
  <si>
    <t>Тарифы и перечень обязательных диагностических исследований для граждан, проходящих альтернативную службу в 2020 году</t>
  </si>
  <si>
    <t>* К 1 уровню относятся:  ОГБУЗ "Облученская РБ", ОГБУЗ "Теплоозерская ЦРБ", ОГБУЗ "Николаевская РБ", ОГБУЗ "Смидовичская РБ", ОГБУЗ "Ленинская ЦРБ", ОГБУЗ "Октябрьская ЦРБ", ОГБУЗ "Валдгеймская ЦРБ", (структурное подразделение на ст. г. Облучье) (согласно постановлению правительства Еврейской автономной области о территориальной программе государственных гарантий бесплатного оказания гражданам Российской Федерации в Еврейской автономной области медицинской помощи на 2020 год).</t>
  </si>
  <si>
    <t>Приложение № 43</t>
  </si>
  <si>
    <t>от "30" декабря 2019 года</t>
  </si>
  <si>
    <r>
      <t xml:space="preserve">(в ред. </t>
    </r>
    <r>
      <rPr>
        <i/>
        <sz val="11"/>
        <color theme="5"/>
        <rFont val="Times New Roman"/>
        <family val="1"/>
        <charset val="204"/>
      </rPr>
      <t>Дополнительного соглашения № 1 от 12.02.2020</t>
    </r>
    <r>
      <rPr>
        <i/>
        <sz val="11"/>
        <color theme="1"/>
        <rFont val="Times New Roman"/>
        <family val="1"/>
        <charset val="204"/>
      </rPr>
      <t>)</t>
    </r>
  </si>
  <si>
    <t>** Ко 2 уровню относятся:  ОГБУЗ "Областная больница", ОГБУЗ "Кожно-венерологический диспансер" (согласно постановлению правительства Еврейской автономной области о территориальной программе государственных гарантий бесплатного оказания гражданам Российской Федерации в Еврейской автономной области медицинской помощи на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</si>
</sst>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9" x14ac:knownFonts="1">
    <font>
      <sz val="11"/>
      <color theme="1"/>
      <name val="Calibri"/>
      <family val="2"/>
      <scheme val="minor"/>
    </font>
    <font>
      <sz val="11"/>
      <color theme="1"/>
      <name val="Calibri"/>
      <family val="2"/>
      <scheme val="minor"/>
    </font>
    <font>
      <sz val="11"/>
      <color theme="1"/>
      <name val="Times New Roman"/>
      <family val="1"/>
      <charset val="204"/>
    </font>
    <font>
      <sz val="14"/>
      <color theme="1"/>
      <name val="Times New Roman"/>
      <family val="1"/>
      <charset val="204"/>
    </font>
    <font>
      <b/>
      <sz val="14"/>
      <color theme="1"/>
      <name val="Times New Roman"/>
      <family val="1"/>
      <charset val="204"/>
    </font>
    <font>
      <sz val="12"/>
      <color theme="1"/>
      <name val="Times New Roman"/>
      <family val="1"/>
      <charset val="204"/>
    </font>
    <font>
      <i/>
      <sz val="11"/>
      <color theme="1"/>
      <name val="Times New Roman"/>
      <family val="1"/>
      <charset val="204"/>
    </font>
    <font>
      <i/>
      <sz val="11"/>
      <color theme="5"/>
      <name val="Times New Roman"/>
      <family val="1"/>
      <charset val="204"/>
    </font>
    <font>
      <sz val="14"/>
      <color theme="5"/>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6">
    <xf numFmtId="0" fontId="0" fillId="0" borderId="0" xfId="0"/>
    <xf numFmtId="0" fontId="2"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wrapText="1"/>
    </xf>
    <xf numFmtId="0" fontId="3" fillId="0" borderId="1" xfId="0" applyFont="1" applyBorder="1"/>
    <xf numFmtId="43" fontId="4" fillId="0" borderId="1" xfId="0" applyNumberFormat="1" applyFont="1" applyBorder="1"/>
    <xf numFmtId="0" fontId="4" fillId="0" borderId="1" xfId="0" applyFont="1" applyBorder="1"/>
    <xf numFmtId="0" fontId="3" fillId="0" borderId="1" xfId="0" applyFont="1" applyBorder="1" applyAlignment="1">
      <alignment horizontal="center" vertical="center"/>
    </xf>
    <xf numFmtId="0" fontId="3" fillId="0" borderId="1" xfId="0" applyFont="1" applyBorder="1" applyAlignment="1">
      <alignment horizontal="center"/>
    </xf>
    <xf numFmtId="0" fontId="2" fillId="0" borderId="0" xfId="0" applyFont="1" applyAlignment="1">
      <alignment horizontal="right"/>
    </xf>
    <xf numFmtId="0" fontId="4" fillId="0" borderId="0" xfId="0" applyFont="1" applyAlignment="1">
      <alignment horizontal="center" vertical="center" wrapText="1"/>
    </xf>
    <xf numFmtId="49" fontId="3" fillId="0" borderId="1" xfId="0" applyNumberFormat="1" applyFont="1" applyBorder="1" applyAlignment="1">
      <alignment horizontal="center"/>
    </xf>
    <xf numFmtId="0" fontId="3" fillId="0" borderId="0" xfId="0" applyFont="1" applyAlignment="1">
      <alignment horizontal="right"/>
    </xf>
    <xf numFmtId="0" fontId="4" fillId="0" borderId="0" xfId="0" applyFont="1" applyBorder="1"/>
    <xf numFmtId="0" fontId="3" fillId="0" borderId="0" xfId="0" applyFont="1" applyBorder="1" applyAlignment="1">
      <alignment horizontal="center"/>
    </xf>
    <xf numFmtId="43" fontId="4" fillId="0" borderId="0" xfId="0" applyNumberFormat="1" applyFont="1" applyBorder="1"/>
    <xf numFmtId="0" fontId="3" fillId="0" borderId="0" xfId="0" applyFont="1" applyBorder="1" applyAlignment="1">
      <alignment horizontal="center" vertical="center"/>
    </xf>
    <xf numFmtId="2" fontId="3" fillId="0" borderId="1" xfId="0" applyNumberFormat="1" applyFont="1" applyFill="1" applyBorder="1" applyAlignment="1">
      <alignment horizontal="center" vertical="center"/>
    </xf>
    <xf numFmtId="43" fontId="3" fillId="0" borderId="1" xfId="1" applyFont="1" applyFill="1" applyBorder="1" applyAlignment="1">
      <alignment horizontal="center" vertical="center"/>
    </xf>
    <xf numFmtId="43" fontId="3" fillId="0" borderId="1" xfId="1" applyFont="1" applyFill="1" applyBorder="1"/>
    <xf numFmtId="43" fontId="3" fillId="0" borderId="1" xfId="1" applyFont="1" applyFill="1" applyBorder="1" applyAlignment="1">
      <alignment vertical="center"/>
    </xf>
    <xf numFmtId="43" fontId="3" fillId="0" borderId="1" xfId="1" applyFont="1" applyFill="1" applyBorder="1" applyAlignment="1">
      <alignment horizontal="center"/>
    </xf>
    <xf numFmtId="0" fontId="4" fillId="0" borderId="0" xfId="0" applyFont="1" applyAlignment="1">
      <alignment horizontal="center" vertical="center" wrapText="1"/>
    </xf>
    <xf numFmtId="0" fontId="2" fillId="0" borderId="0" xfId="0" applyFont="1" applyAlignment="1">
      <alignment horizontal="right"/>
    </xf>
    <xf numFmtId="0" fontId="5" fillId="0" borderId="0" xfId="0" applyFont="1" applyAlignment="1">
      <alignment vertical="center"/>
    </xf>
    <xf numFmtId="0" fontId="8" fillId="0" borderId="1" xfId="0" applyFont="1" applyBorder="1" applyAlignment="1">
      <alignment wrapText="1"/>
    </xf>
    <xf numFmtId="0" fontId="8" fillId="0" borderId="1" xfId="0" applyFont="1" applyBorder="1" applyAlignment="1">
      <alignment horizontal="center" vertical="center"/>
    </xf>
    <xf numFmtId="2" fontId="8" fillId="0" borderId="1" xfId="0" applyNumberFormat="1" applyFont="1" applyFill="1" applyBorder="1" applyAlignment="1">
      <alignment horizontal="center" vertical="center"/>
    </xf>
    <xf numFmtId="43" fontId="8" fillId="0" borderId="1" xfId="1" applyFont="1" applyFill="1" applyBorder="1" applyAlignment="1">
      <alignment vertical="center"/>
    </xf>
    <xf numFmtId="0" fontId="5" fillId="0" borderId="0" xfId="0" applyFont="1" applyAlignment="1">
      <alignment horizontal="left" vertical="center" wrapText="1"/>
    </xf>
    <xf numFmtId="0" fontId="4" fillId="0" borderId="0" xfId="0" applyFont="1" applyAlignment="1">
      <alignment horizontal="center" wrapText="1"/>
    </xf>
    <xf numFmtId="0" fontId="4" fillId="0" borderId="0" xfId="0" applyFont="1" applyAlignment="1">
      <alignment horizontal="center" vertical="center" wrapText="1"/>
    </xf>
    <xf numFmtId="0" fontId="2" fillId="0" borderId="0" xfId="0" applyFont="1" applyAlignment="1">
      <alignment horizontal="right"/>
    </xf>
    <xf numFmtId="0" fontId="6" fillId="0" borderId="0" xfId="0" applyFont="1" applyAlignment="1">
      <alignment horizontal="right"/>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tabSelected="1" topLeftCell="A76" zoomScaleNormal="100" workbookViewId="0">
      <selection activeCell="A85" sqref="A85:G85"/>
    </sheetView>
  </sheetViews>
  <sheetFormatPr defaultRowHeight="18.75" x14ac:dyDescent="0.3"/>
  <cols>
    <col min="1" max="1" width="4.7109375" style="2" customWidth="1"/>
    <col min="2" max="2" width="64" style="2" customWidth="1"/>
    <col min="3" max="4" width="15.28515625" style="2" bestFit="1" customWidth="1"/>
    <col min="5" max="5" width="16" style="2" customWidth="1"/>
    <col min="6" max="6" width="16.28515625" style="2" customWidth="1"/>
    <col min="7" max="7" width="16.85546875" style="2" customWidth="1"/>
    <col min="8" max="16384" width="9.140625" style="2"/>
  </cols>
  <sheetData>
    <row r="1" spans="2:7" s="1" customFormat="1" ht="15" x14ac:dyDescent="0.25">
      <c r="C1" s="34" t="s">
        <v>55</v>
      </c>
      <c r="D1" s="34"/>
      <c r="E1" s="34"/>
      <c r="F1" s="34"/>
      <c r="G1" s="34"/>
    </row>
    <row r="2" spans="2:7" s="1" customFormat="1" ht="15" x14ac:dyDescent="0.25">
      <c r="B2" s="34" t="s">
        <v>41</v>
      </c>
      <c r="C2" s="34"/>
      <c r="D2" s="34"/>
      <c r="E2" s="34"/>
      <c r="F2" s="34"/>
      <c r="G2" s="34"/>
    </row>
    <row r="3" spans="2:7" s="1" customFormat="1" ht="15" x14ac:dyDescent="0.25">
      <c r="C3" s="34" t="s">
        <v>56</v>
      </c>
      <c r="D3" s="34"/>
      <c r="E3" s="34"/>
      <c r="F3" s="34"/>
      <c r="G3" s="34"/>
    </row>
    <row r="4" spans="2:7" s="1" customFormat="1" ht="15" x14ac:dyDescent="0.25">
      <c r="C4" s="11"/>
      <c r="D4" s="11"/>
      <c r="E4" s="11"/>
    </row>
    <row r="5" spans="2:7" s="1" customFormat="1" ht="15" x14ac:dyDescent="0.25">
      <c r="C5" s="25"/>
      <c r="D5" s="35" t="s">
        <v>57</v>
      </c>
      <c r="E5" s="35"/>
      <c r="F5" s="35"/>
      <c r="G5" s="35"/>
    </row>
    <row r="6" spans="2:7" s="1" customFormat="1" ht="15" x14ac:dyDescent="0.25">
      <c r="C6" s="25"/>
      <c r="D6" s="25"/>
      <c r="E6" s="25"/>
    </row>
    <row r="7" spans="2:7" x14ac:dyDescent="0.3">
      <c r="E7" s="14" t="s">
        <v>33</v>
      </c>
    </row>
    <row r="8" spans="2:7" ht="57" customHeight="1" x14ac:dyDescent="0.3">
      <c r="B8" s="33" t="s">
        <v>42</v>
      </c>
      <c r="C8" s="33"/>
      <c r="D8" s="33"/>
      <c r="E8" s="33"/>
      <c r="F8" s="24"/>
      <c r="G8" s="24"/>
    </row>
    <row r="9" spans="2:7" x14ac:dyDescent="0.3">
      <c r="B9" s="12"/>
      <c r="C9" s="12"/>
      <c r="D9" s="12"/>
      <c r="E9" s="12"/>
    </row>
    <row r="11" spans="2:7" ht="37.5" x14ac:dyDescent="0.3">
      <c r="B11" s="3" t="s">
        <v>0</v>
      </c>
      <c r="C11" s="4" t="s">
        <v>1</v>
      </c>
      <c r="D11" s="4" t="s">
        <v>47</v>
      </c>
      <c r="E11" s="4" t="s">
        <v>48</v>
      </c>
    </row>
    <row r="12" spans="2:7" x14ac:dyDescent="0.3">
      <c r="B12" s="5" t="s">
        <v>40</v>
      </c>
      <c r="C12" s="9" t="s">
        <v>39</v>
      </c>
      <c r="D12" s="19">
        <v>131.40829977600001</v>
      </c>
      <c r="E12" s="19">
        <f>133.004352*1.04</f>
        <v>138.32452608000003</v>
      </c>
    </row>
    <row r="13" spans="2:7" x14ac:dyDescent="0.3">
      <c r="B13" s="6" t="s">
        <v>2</v>
      </c>
      <c r="C13" s="9" t="s">
        <v>3</v>
      </c>
      <c r="D13" s="19">
        <v>128.74627999999998</v>
      </c>
      <c r="E13" s="20">
        <f>130.31*1.04</f>
        <v>135.5224</v>
      </c>
    </row>
    <row r="14" spans="2:7" x14ac:dyDescent="0.3">
      <c r="B14" s="6" t="s">
        <v>12</v>
      </c>
      <c r="C14" s="9" t="s">
        <v>4</v>
      </c>
      <c r="D14" s="19">
        <v>151.13435999999999</v>
      </c>
      <c r="E14" s="20">
        <f>152.97*1.04</f>
        <v>159.08879999999999</v>
      </c>
    </row>
    <row r="15" spans="2:7" x14ac:dyDescent="0.3">
      <c r="B15" s="8" t="s">
        <v>5</v>
      </c>
      <c r="C15" s="10" t="s">
        <v>13</v>
      </c>
      <c r="D15" s="7">
        <f>SUM(D12:D14)</f>
        <v>411.28893977600001</v>
      </c>
      <c r="E15" s="7">
        <f>SUM(E12:E14)-0.01</f>
        <v>432.92572608</v>
      </c>
    </row>
    <row r="16" spans="2:7" x14ac:dyDescent="0.3">
      <c r="B16" s="15"/>
      <c r="C16" s="16"/>
      <c r="D16" s="17"/>
    </row>
    <row r="17" spans="2:5" x14ac:dyDescent="0.3">
      <c r="E17" s="14" t="s">
        <v>34</v>
      </c>
    </row>
    <row r="18" spans="2:5" ht="45.75" customHeight="1" x14ac:dyDescent="0.3">
      <c r="B18" s="33" t="s">
        <v>43</v>
      </c>
      <c r="C18" s="33"/>
      <c r="D18" s="33"/>
      <c r="E18" s="33"/>
    </row>
    <row r="20" spans="2:5" ht="37.5" x14ac:dyDescent="0.3">
      <c r="B20" s="3" t="s">
        <v>0</v>
      </c>
      <c r="C20" s="4" t="s">
        <v>1</v>
      </c>
      <c r="D20" s="4" t="s">
        <v>47</v>
      </c>
      <c r="E20" s="4" t="s">
        <v>48</v>
      </c>
    </row>
    <row r="21" spans="2:5" x14ac:dyDescent="0.3">
      <c r="B21" s="5" t="s">
        <v>40</v>
      </c>
      <c r="C21" s="9" t="s">
        <v>39</v>
      </c>
      <c r="D21" s="19">
        <v>131.40829977600001</v>
      </c>
      <c r="E21" s="19">
        <f>133.004352*1.04</f>
        <v>138.32452608000003</v>
      </c>
    </row>
    <row r="22" spans="2:5" x14ac:dyDescent="0.3">
      <c r="B22" s="6" t="s">
        <v>2</v>
      </c>
      <c r="C22" s="9" t="s">
        <v>3</v>
      </c>
      <c r="D22" s="19">
        <v>128.74627999999998</v>
      </c>
      <c r="E22" s="20">
        <f>130.31*1.04</f>
        <v>135.5224</v>
      </c>
    </row>
    <row r="23" spans="2:5" x14ac:dyDescent="0.3">
      <c r="B23" s="6" t="s">
        <v>12</v>
      </c>
      <c r="C23" s="9" t="s">
        <v>4</v>
      </c>
      <c r="D23" s="19">
        <v>151.13435999999999</v>
      </c>
      <c r="E23" s="20">
        <f>152.97*1.04</f>
        <v>159.08879999999999</v>
      </c>
    </row>
    <row r="24" spans="2:5" x14ac:dyDescent="0.3">
      <c r="B24" s="6" t="s">
        <v>6</v>
      </c>
      <c r="C24" s="9" t="s">
        <v>7</v>
      </c>
      <c r="D24" s="19">
        <v>274.26034211199999</v>
      </c>
      <c r="E24" s="20">
        <f>277.581824*1.04+0.01</f>
        <v>288.69509696</v>
      </c>
    </row>
    <row r="25" spans="2:5" ht="37.5" x14ac:dyDescent="0.3">
      <c r="B25" s="5" t="s">
        <v>8</v>
      </c>
      <c r="C25" s="9" t="s">
        <v>9</v>
      </c>
      <c r="D25" s="19">
        <v>125.75264000000001</v>
      </c>
      <c r="E25" s="20">
        <f>127.28*1.04</f>
        <v>132.37120000000002</v>
      </c>
    </row>
    <row r="26" spans="2:5" ht="37.5" x14ac:dyDescent="0.3">
      <c r="B26" s="5" t="s">
        <v>10</v>
      </c>
      <c r="C26" s="9" t="s">
        <v>11</v>
      </c>
      <c r="D26" s="19">
        <v>251.04092</v>
      </c>
      <c r="E26" s="20">
        <f>254.09*1.04</f>
        <v>264.25360000000001</v>
      </c>
    </row>
    <row r="27" spans="2:5" x14ac:dyDescent="0.3">
      <c r="B27" s="8" t="s">
        <v>5</v>
      </c>
      <c r="C27" s="9" t="s">
        <v>14</v>
      </c>
      <c r="D27" s="7">
        <f>SUM(D21:D26)</f>
        <v>1062.3428418880001</v>
      </c>
      <c r="E27" s="7">
        <f>SUM(E21:E26)-0.01</f>
        <v>1118.2456230400001</v>
      </c>
    </row>
    <row r="28" spans="2:5" x14ac:dyDescent="0.3">
      <c r="B28" s="15"/>
      <c r="C28" s="18"/>
      <c r="D28" s="17"/>
    </row>
    <row r="29" spans="2:5" x14ac:dyDescent="0.3">
      <c r="E29" s="14" t="s">
        <v>35</v>
      </c>
    </row>
    <row r="30" spans="2:5" ht="155.25" customHeight="1" x14ac:dyDescent="0.3">
      <c r="B30" s="32" t="s">
        <v>44</v>
      </c>
      <c r="C30" s="32"/>
      <c r="D30" s="32"/>
      <c r="E30" s="32"/>
    </row>
    <row r="32" spans="2:5" ht="37.5" x14ac:dyDescent="0.3">
      <c r="B32" s="3" t="s">
        <v>0</v>
      </c>
      <c r="C32" s="4" t="s">
        <v>1</v>
      </c>
      <c r="D32" s="4" t="s">
        <v>47</v>
      </c>
      <c r="E32" s="4" t="s">
        <v>48</v>
      </c>
    </row>
    <row r="33" spans="2:7" x14ac:dyDescent="0.3">
      <c r="B33" s="5" t="s">
        <v>40</v>
      </c>
      <c r="C33" s="9" t="s">
        <v>39</v>
      </c>
      <c r="D33" s="19">
        <v>131.40829977600001</v>
      </c>
      <c r="E33" s="19">
        <f>133.004352*1.04</f>
        <v>138.32452608000003</v>
      </c>
    </row>
    <row r="34" spans="2:7" x14ac:dyDescent="0.3">
      <c r="B34" s="6" t="s">
        <v>2</v>
      </c>
      <c r="C34" s="10" t="s">
        <v>3</v>
      </c>
      <c r="D34" s="19">
        <v>128.74627999999998</v>
      </c>
      <c r="E34" s="20">
        <f>130.31*1.04</f>
        <v>135.5224</v>
      </c>
    </row>
    <row r="35" spans="2:7" x14ac:dyDescent="0.3">
      <c r="B35" s="6" t="s">
        <v>12</v>
      </c>
      <c r="C35" s="10" t="s">
        <v>4</v>
      </c>
      <c r="D35" s="19">
        <v>151.13435999999999</v>
      </c>
      <c r="E35" s="20">
        <f>152.97*1.04</f>
        <v>159.08879999999999</v>
      </c>
    </row>
    <row r="36" spans="2:7" x14ac:dyDescent="0.3">
      <c r="B36" s="6" t="s">
        <v>6</v>
      </c>
      <c r="C36" s="10" t="s">
        <v>7</v>
      </c>
      <c r="D36" s="19">
        <v>274.26034211199999</v>
      </c>
      <c r="E36" s="21">
        <f>277.581824*1.04+0.01</f>
        <v>288.69509696</v>
      </c>
    </row>
    <row r="37" spans="2:7" ht="37.5" x14ac:dyDescent="0.3">
      <c r="B37" s="5" t="s">
        <v>15</v>
      </c>
      <c r="C37" s="9" t="s">
        <v>16</v>
      </c>
      <c r="D37" s="19">
        <v>953.6004999999999</v>
      </c>
      <c r="E37" s="22">
        <v>1003.79</v>
      </c>
    </row>
    <row r="38" spans="2:7" ht="37.5" x14ac:dyDescent="0.3">
      <c r="B38" s="5" t="s">
        <v>17</v>
      </c>
      <c r="C38" s="9" t="s">
        <v>9</v>
      </c>
      <c r="D38" s="19">
        <v>125.75264000000001</v>
      </c>
      <c r="E38" s="20">
        <f>127.28*1.04</f>
        <v>132.37120000000002</v>
      </c>
    </row>
    <row r="39" spans="2:7" ht="37.5" x14ac:dyDescent="0.3">
      <c r="B39" s="5" t="s">
        <v>18</v>
      </c>
      <c r="C39" s="9" t="s">
        <v>11</v>
      </c>
      <c r="D39" s="19">
        <v>251.04092</v>
      </c>
      <c r="E39" s="20">
        <f>254.09*1.04</f>
        <v>264.25360000000001</v>
      </c>
    </row>
    <row r="40" spans="2:7" ht="21" customHeight="1" x14ac:dyDescent="0.3">
      <c r="B40" s="5" t="s">
        <v>19</v>
      </c>
      <c r="C40" s="13" t="s">
        <v>20</v>
      </c>
      <c r="D40" s="19">
        <v>61.176959999999994</v>
      </c>
      <c r="E40" s="23">
        <f>61.92*1.04</f>
        <v>64.396799999999999</v>
      </c>
    </row>
    <row r="41" spans="2:7" x14ac:dyDescent="0.3">
      <c r="B41" s="5" t="s">
        <v>21</v>
      </c>
      <c r="C41" s="10" t="s">
        <v>22</v>
      </c>
      <c r="D41" s="19">
        <v>352.666236416</v>
      </c>
      <c r="E41" s="21">
        <f>356.949632*1.04</f>
        <v>371.22761728</v>
      </c>
    </row>
    <row r="42" spans="2:7" x14ac:dyDescent="0.3">
      <c r="B42" s="8" t="s">
        <v>5</v>
      </c>
      <c r="C42" s="9" t="s">
        <v>23</v>
      </c>
      <c r="D42" s="7">
        <f>SUM(D33:D41)</f>
        <v>2429.7865383039998</v>
      </c>
      <c r="E42" s="7">
        <f>SUM(E33:E41)</f>
        <v>2557.6700403200002</v>
      </c>
    </row>
    <row r="43" spans="2:7" ht="11.25" customHeight="1" x14ac:dyDescent="0.3"/>
    <row r="44" spans="2:7" ht="19.5" customHeight="1" x14ac:dyDescent="0.3">
      <c r="G44" s="14" t="s">
        <v>36</v>
      </c>
    </row>
    <row r="45" spans="2:7" ht="46.5" customHeight="1" x14ac:dyDescent="0.3">
      <c r="B45" s="33" t="s">
        <v>45</v>
      </c>
      <c r="C45" s="33"/>
      <c r="D45" s="33"/>
      <c r="E45" s="33"/>
      <c r="F45" s="33"/>
      <c r="G45" s="33"/>
    </row>
    <row r="47" spans="2:7" ht="93.75" x14ac:dyDescent="0.3">
      <c r="B47" s="3" t="s">
        <v>0</v>
      </c>
      <c r="C47" s="4" t="s">
        <v>1</v>
      </c>
      <c r="D47" s="3" t="s">
        <v>50</v>
      </c>
      <c r="E47" s="3" t="s">
        <v>49</v>
      </c>
      <c r="F47" s="3" t="s">
        <v>51</v>
      </c>
      <c r="G47" s="3" t="s">
        <v>52</v>
      </c>
    </row>
    <row r="48" spans="2:7" x14ac:dyDescent="0.3">
      <c r="B48" s="5" t="s">
        <v>40</v>
      </c>
      <c r="C48" s="9" t="s">
        <v>39</v>
      </c>
      <c r="D48" s="19">
        <f>F48*0.95</f>
        <v>131.40829977600001</v>
      </c>
      <c r="E48" s="19">
        <f>G48*0.95</f>
        <v>131.40829977600001</v>
      </c>
      <c r="F48" s="19">
        <f>133.004352*1.04</f>
        <v>138.32452608000003</v>
      </c>
      <c r="G48" s="19">
        <f>133.004352*1.04</f>
        <v>138.32452608000003</v>
      </c>
    </row>
    <row r="49" spans="2:7" x14ac:dyDescent="0.3">
      <c r="B49" s="6" t="s">
        <v>2</v>
      </c>
      <c r="C49" s="9" t="s">
        <v>3</v>
      </c>
      <c r="D49" s="19">
        <f t="shared" ref="D49:D55" si="0">F49*0.95</f>
        <v>128.74627999999998</v>
      </c>
      <c r="E49" s="19">
        <f t="shared" ref="E49:E57" si="1">G49*0.95</f>
        <v>128.74627999999998</v>
      </c>
      <c r="F49" s="20">
        <f>130.31*1.04</f>
        <v>135.5224</v>
      </c>
      <c r="G49" s="20">
        <f>130.31*1.04</f>
        <v>135.5224</v>
      </c>
    </row>
    <row r="50" spans="2:7" x14ac:dyDescent="0.3">
      <c r="B50" s="6" t="s">
        <v>12</v>
      </c>
      <c r="C50" s="9" t="s">
        <v>4</v>
      </c>
      <c r="D50" s="19">
        <f t="shared" si="0"/>
        <v>151.13435999999999</v>
      </c>
      <c r="E50" s="19">
        <f t="shared" si="1"/>
        <v>151.13435999999999</v>
      </c>
      <c r="F50" s="20">
        <f>152.97*1.04</f>
        <v>159.08879999999999</v>
      </c>
      <c r="G50" s="20">
        <f>152.97*1.04</f>
        <v>159.08879999999999</v>
      </c>
    </row>
    <row r="51" spans="2:7" x14ac:dyDescent="0.3">
      <c r="B51" s="6" t="s">
        <v>6</v>
      </c>
      <c r="C51" s="9" t="s">
        <v>7</v>
      </c>
      <c r="D51" s="19">
        <f t="shared" si="0"/>
        <v>274.26034211199999</v>
      </c>
      <c r="E51" s="20">
        <v>0</v>
      </c>
      <c r="F51" s="21">
        <f>277.581824*1.04+0.01</f>
        <v>288.69509696</v>
      </c>
      <c r="G51" s="21">
        <v>0</v>
      </c>
    </row>
    <row r="52" spans="2:7" ht="37.5" x14ac:dyDescent="0.3">
      <c r="B52" s="27" t="s">
        <v>15</v>
      </c>
      <c r="C52" s="28" t="s">
        <v>16</v>
      </c>
      <c r="D52" s="29">
        <f>F52*0.95</f>
        <v>953.6004999999999</v>
      </c>
      <c r="E52" s="29">
        <f t="shared" si="1"/>
        <v>953.6004999999999</v>
      </c>
      <c r="F52" s="30">
        <v>1003.79</v>
      </c>
      <c r="G52" s="30">
        <v>1003.79</v>
      </c>
    </row>
    <row r="53" spans="2:7" ht="37.5" x14ac:dyDescent="0.3">
      <c r="B53" s="5" t="s">
        <v>17</v>
      </c>
      <c r="C53" s="9" t="s">
        <v>9</v>
      </c>
      <c r="D53" s="19">
        <f t="shared" si="0"/>
        <v>125.75264000000001</v>
      </c>
      <c r="E53" s="19">
        <f t="shared" si="1"/>
        <v>125.75264000000001</v>
      </c>
      <c r="F53" s="20">
        <f>127.28*1.04</f>
        <v>132.37120000000002</v>
      </c>
      <c r="G53" s="20">
        <f>127.28*1.04</f>
        <v>132.37120000000002</v>
      </c>
    </row>
    <row r="54" spans="2:7" ht="37.5" x14ac:dyDescent="0.3">
      <c r="B54" s="5" t="s">
        <v>18</v>
      </c>
      <c r="C54" s="9" t="s">
        <v>11</v>
      </c>
      <c r="D54" s="19">
        <f t="shared" si="0"/>
        <v>251.04092</v>
      </c>
      <c r="E54" s="19">
        <f t="shared" si="1"/>
        <v>251.04092</v>
      </c>
      <c r="F54" s="20">
        <f>254.09*1.04</f>
        <v>264.25360000000001</v>
      </c>
      <c r="G54" s="20">
        <f>254.09*1.04</f>
        <v>264.25360000000001</v>
      </c>
    </row>
    <row r="55" spans="2:7" ht="24" customHeight="1" x14ac:dyDescent="0.3">
      <c r="B55" s="5" t="s">
        <v>19</v>
      </c>
      <c r="C55" s="13" t="s">
        <v>20</v>
      </c>
      <c r="D55" s="19">
        <f t="shared" si="0"/>
        <v>61.176959999999994</v>
      </c>
      <c r="E55" s="19">
        <f t="shared" si="1"/>
        <v>61.176959999999994</v>
      </c>
      <c r="F55" s="23">
        <f>61.92*1.04</f>
        <v>64.396799999999999</v>
      </c>
      <c r="G55" s="23">
        <f>61.92*1.04</f>
        <v>64.396799999999999</v>
      </c>
    </row>
    <row r="56" spans="2:7" x14ac:dyDescent="0.3">
      <c r="B56" s="5" t="s">
        <v>24</v>
      </c>
      <c r="C56" s="9" t="s">
        <v>25</v>
      </c>
      <c r="D56" s="22">
        <v>0</v>
      </c>
      <c r="E56" s="19">
        <f t="shared" si="1"/>
        <v>99.728719999999996</v>
      </c>
      <c r="F56" s="22">
        <v>0</v>
      </c>
      <c r="G56" s="22">
        <f>100.94*1.04</f>
        <v>104.9776</v>
      </c>
    </row>
    <row r="57" spans="2:7" ht="37.5" x14ac:dyDescent="0.3">
      <c r="B57" s="5" t="s">
        <v>26</v>
      </c>
      <c r="C57" s="9" t="s">
        <v>27</v>
      </c>
      <c r="D57" s="22">
        <v>0</v>
      </c>
      <c r="E57" s="19">
        <f t="shared" si="1"/>
        <v>262.76198230399996</v>
      </c>
      <c r="F57" s="22">
        <v>0</v>
      </c>
      <c r="G57" s="22">
        <f>265.943808*1.04+0.01</f>
        <v>276.59156031999999</v>
      </c>
    </row>
    <row r="58" spans="2:7" x14ac:dyDescent="0.3">
      <c r="B58" s="8" t="s">
        <v>5</v>
      </c>
      <c r="C58" s="9" t="s">
        <v>28</v>
      </c>
      <c r="D58" s="7">
        <f>SUM(D48:D57)</f>
        <v>2077.1203018879996</v>
      </c>
      <c r="E58" s="7">
        <f>SUM(E48:E57)</f>
        <v>2165.3506620799999</v>
      </c>
      <c r="F58" s="7">
        <f>SUM(F48:F57)</f>
        <v>2186.44242304</v>
      </c>
      <c r="G58" s="7">
        <f>SUM(G48:G57)-0.01</f>
        <v>2279.3064863999998</v>
      </c>
    </row>
    <row r="60" spans="2:7" x14ac:dyDescent="0.3">
      <c r="G60" s="14" t="s">
        <v>37</v>
      </c>
    </row>
    <row r="61" spans="2:7" ht="46.5" customHeight="1" x14ac:dyDescent="0.3">
      <c r="B61" s="33" t="s">
        <v>46</v>
      </c>
      <c r="C61" s="33"/>
      <c r="D61" s="33"/>
      <c r="E61" s="33"/>
      <c r="F61" s="33"/>
      <c r="G61" s="33"/>
    </row>
    <row r="63" spans="2:7" ht="93.75" x14ac:dyDescent="0.3">
      <c r="B63" s="3" t="s">
        <v>0</v>
      </c>
      <c r="C63" s="4" t="s">
        <v>1</v>
      </c>
      <c r="D63" s="3" t="s">
        <v>50</v>
      </c>
      <c r="E63" s="3" t="s">
        <v>49</v>
      </c>
      <c r="F63" s="3" t="s">
        <v>51</v>
      </c>
      <c r="G63" s="3" t="s">
        <v>52</v>
      </c>
    </row>
    <row r="64" spans="2:7" x14ac:dyDescent="0.3">
      <c r="B64" s="5" t="s">
        <v>40</v>
      </c>
      <c r="C64" s="9" t="s">
        <v>39</v>
      </c>
      <c r="D64" s="19">
        <f>F64*0.95</f>
        <v>131.40829977600001</v>
      </c>
      <c r="E64" s="19">
        <f>G64*0.95</f>
        <v>131.40829977600001</v>
      </c>
      <c r="F64" s="19">
        <f>133.004352*1.04</f>
        <v>138.32452608000003</v>
      </c>
      <c r="G64" s="19">
        <f>133.004352*1.04</f>
        <v>138.32452608000003</v>
      </c>
    </row>
    <row r="65" spans="2:7" x14ac:dyDescent="0.3">
      <c r="B65" s="6" t="s">
        <v>2</v>
      </c>
      <c r="C65" s="9" t="s">
        <v>3</v>
      </c>
      <c r="D65" s="19">
        <f t="shared" ref="D65:D67" si="2">F65*0.95</f>
        <v>128.74627999999998</v>
      </c>
      <c r="E65" s="19">
        <f t="shared" ref="E65:E70" si="3">G65*0.95</f>
        <v>128.74627999999998</v>
      </c>
      <c r="F65" s="20">
        <f>130.31*1.04</f>
        <v>135.5224</v>
      </c>
      <c r="G65" s="20">
        <f>130.31*1.04</f>
        <v>135.5224</v>
      </c>
    </row>
    <row r="66" spans="2:7" x14ac:dyDescent="0.3">
      <c r="B66" s="6" t="s">
        <v>12</v>
      </c>
      <c r="C66" s="9" t="s">
        <v>4</v>
      </c>
      <c r="D66" s="19">
        <f t="shared" si="2"/>
        <v>151.13435999999999</v>
      </c>
      <c r="E66" s="19">
        <f t="shared" si="3"/>
        <v>151.13435999999999</v>
      </c>
      <c r="F66" s="20">
        <f>152.97*1.04</f>
        <v>159.08879999999999</v>
      </c>
      <c r="G66" s="20">
        <f>152.97*1.04</f>
        <v>159.08879999999999</v>
      </c>
    </row>
    <row r="67" spans="2:7" x14ac:dyDescent="0.3">
      <c r="B67" s="6" t="s">
        <v>6</v>
      </c>
      <c r="C67" s="9" t="s">
        <v>7</v>
      </c>
      <c r="D67" s="19">
        <f t="shared" si="2"/>
        <v>274.26034211199999</v>
      </c>
      <c r="E67" s="19">
        <f t="shared" si="3"/>
        <v>274.26034211199999</v>
      </c>
      <c r="F67" s="21">
        <f>277.581824*1.04+0.01</f>
        <v>288.69509696</v>
      </c>
      <c r="G67" s="21">
        <f>277.581824*1.04+0.01</f>
        <v>288.69509696</v>
      </c>
    </row>
    <row r="68" spans="2:7" ht="37.5" x14ac:dyDescent="0.3">
      <c r="B68" s="27" t="s">
        <v>15</v>
      </c>
      <c r="C68" s="28" t="s">
        <v>16</v>
      </c>
      <c r="D68" s="30">
        <v>0</v>
      </c>
      <c r="E68" s="29">
        <f t="shared" si="3"/>
        <v>953.6004999999999</v>
      </c>
      <c r="F68" s="30">
        <v>0</v>
      </c>
      <c r="G68" s="30">
        <v>1003.79</v>
      </c>
    </row>
    <row r="69" spans="2:7" x14ac:dyDescent="0.3">
      <c r="B69" s="5" t="s">
        <v>29</v>
      </c>
      <c r="C69" s="9" t="s">
        <v>25</v>
      </c>
      <c r="D69" s="22">
        <v>0</v>
      </c>
      <c r="E69" s="19">
        <f t="shared" si="3"/>
        <v>99.728719999999996</v>
      </c>
      <c r="F69" s="22">
        <v>0</v>
      </c>
      <c r="G69" s="22">
        <f>100.94*1.04</f>
        <v>104.9776</v>
      </c>
    </row>
    <row r="70" spans="2:7" ht="37.5" x14ac:dyDescent="0.3">
      <c r="B70" s="5" t="s">
        <v>30</v>
      </c>
      <c r="C70" s="9" t="s">
        <v>27</v>
      </c>
      <c r="D70" s="22">
        <v>0</v>
      </c>
      <c r="E70" s="19">
        <f t="shared" si="3"/>
        <v>262.76198230399996</v>
      </c>
      <c r="F70" s="22">
        <v>0</v>
      </c>
      <c r="G70" s="22">
        <f>265.943808*1.04+0.01</f>
        <v>276.59156031999999</v>
      </c>
    </row>
    <row r="71" spans="2:7" x14ac:dyDescent="0.3">
      <c r="B71" s="8" t="s">
        <v>5</v>
      </c>
      <c r="C71" s="10" t="s">
        <v>31</v>
      </c>
      <c r="D71" s="7">
        <f>SUM(D64:D70)</f>
        <v>685.549281888</v>
      </c>
      <c r="E71" s="7">
        <f>SUM(E64:E70)</f>
        <v>2001.6404841919998</v>
      </c>
      <c r="F71" s="7">
        <f>SUM(F64:F70)</f>
        <v>721.63082304</v>
      </c>
      <c r="G71" s="7">
        <f>SUM(G64:G70)</f>
        <v>2106.9899833599998</v>
      </c>
    </row>
    <row r="73" spans="2:7" x14ac:dyDescent="0.3">
      <c r="E73" s="14" t="s">
        <v>38</v>
      </c>
    </row>
    <row r="74" spans="2:7" ht="41.25" customHeight="1" x14ac:dyDescent="0.3">
      <c r="B74" s="33" t="s">
        <v>53</v>
      </c>
      <c r="C74" s="33"/>
      <c r="D74" s="33"/>
      <c r="E74" s="33"/>
    </row>
    <row r="75" spans="2:7" x14ac:dyDescent="0.3">
      <c r="B75" s="12"/>
      <c r="C75" s="12"/>
      <c r="D75" s="12"/>
      <c r="E75" s="12"/>
    </row>
    <row r="76" spans="2:7" ht="37.5" x14ac:dyDescent="0.3">
      <c r="B76" s="3" t="s">
        <v>0</v>
      </c>
      <c r="C76" s="4" t="s">
        <v>1</v>
      </c>
      <c r="D76" s="4" t="s">
        <v>47</v>
      </c>
      <c r="E76" s="4" t="s">
        <v>48</v>
      </c>
    </row>
    <row r="77" spans="2:7" x14ac:dyDescent="0.3">
      <c r="B77" s="5" t="s">
        <v>40</v>
      </c>
      <c r="C77" s="9" t="s">
        <v>39</v>
      </c>
      <c r="D77" s="19">
        <f>E77*0.95</f>
        <v>131.40829977600001</v>
      </c>
      <c r="E77" s="20">
        <f>133.004352*1.04</f>
        <v>138.32452608000003</v>
      </c>
    </row>
    <row r="78" spans="2:7" x14ac:dyDescent="0.3">
      <c r="B78" s="6" t="s">
        <v>2</v>
      </c>
      <c r="C78" s="10" t="s">
        <v>3</v>
      </c>
      <c r="D78" s="19">
        <f t="shared" ref="D78:D80" si="4">E78*0.95</f>
        <v>128.74627999999998</v>
      </c>
      <c r="E78" s="20">
        <f>130.31*1.04</f>
        <v>135.5224</v>
      </c>
    </row>
    <row r="79" spans="2:7" x14ac:dyDescent="0.3">
      <c r="B79" s="6" t="s">
        <v>12</v>
      </c>
      <c r="C79" s="10" t="s">
        <v>4</v>
      </c>
      <c r="D79" s="19">
        <f t="shared" si="4"/>
        <v>151.13435999999999</v>
      </c>
      <c r="E79" s="20">
        <f>152.97*1.04</f>
        <v>159.08879999999999</v>
      </c>
    </row>
    <row r="80" spans="2:7" x14ac:dyDescent="0.3">
      <c r="B80" s="6" t="s">
        <v>6</v>
      </c>
      <c r="C80" s="10" t="s">
        <v>7</v>
      </c>
      <c r="D80" s="19">
        <f t="shared" si="4"/>
        <v>274.26034211199999</v>
      </c>
      <c r="E80" s="21">
        <f>277.581824*1.04+0.01</f>
        <v>288.69509696</v>
      </c>
    </row>
    <row r="81" spans="1:7" x14ac:dyDescent="0.3">
      <c r="B81" s="8" t="s">
        <v>5</v>
      </c>
      <c r="C81" s="10" t="s">
        <v>32</v>
      </c>
      <c r="D81" s="7">
        <f>SUM(D77:D80)</f>
        <v>685.549281888</v>
      </c>
      <c r="E81" s="7">
        <f>SUM(E77:E80)</f>
        <v>721.63082304</v>
      </c>
    </row>
    <row r="83" spans="1:7" ht="75" customHeight="1" x14ac:dyDescent="0.3">
      <c r="A83" s="31" t="s">
        <v>54</v>
      </c>
      <c r="B83" s="31"/>
      <c r="C83" s="31"/>
      <c r="D83" s="31"/>
      <c r="E83" s="31"/>
      <c r="F83" s="31"/>
      <c r="G83" s="31"/>
    </row>
    <row r="84" spans="1:7" x14ac:dyDescent="0.3">
      <c r="A84" s="26"/>
      <c r="B84" s="26"/>
      <c r="C84" s="26"/>
      <c r="D84" s="26"/>
    </row>
    <row r="85" spans="1:7" ht="59.25" customHeight="1" x14ac:dyDescent="0.3">
      <c r="A85" s="31" t="s">
        <v>58</v>
      </c>
      <c r="B85" s="31"/>
      <c r="C85" s="31"/>
      <c r="D85" s="31"/>
      <c r="E85" s="31"/>
      <c r="F85" s="31"/>
      <c r="G85" s="31"/>
    </row>
  </sheetData>
  <mergeCells count="12">
    <mergeCell ref="C1:G1"/>
    <mergeCell ref="B2:G2"/>
    <mergeCell ref="C3:G3"/>
    <mergeCell ref="B8:E8"/>
    <mergeCell ref="B61:G61"/>
    <mergeCell ref="D5:G5"/>
    <mergeCell ref="A83:G83"/>
    <mergeCell ref="A85:G85"/>
    <mergeCell ref="B30:E30"/>
    <mergeCell ref="B74:E74"/>
    <mergeCell ref="B18:E18"/>
    <mergeCell ref="B45:G45"/>
  </mergeCells>
  <pageMargins left="3.937007874015748E-2" right="3.937007874015748E-2" top="3.937007874015748E-2" bottom="3.937007874015748E-2" header="3.937007874015748E-2" footer="3.937007874015748E-2"/>
  <pageSetup paperSize="9" scale="67" orientation="portrait" verticalDpi="0" r:id="rId1"/>
  <rowBreaks count="1" manualBreakCount="1">
    <brk id="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2020-02-11T00:38:19Z</dcterms:modified>
</cp:coreProperties>
</file>