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20" i="1" l="1"/>
  <c r="O20" i="1"/>
  <c r="O24" i="1"/>
  <c r="P24" i="1"/>
  <c r="Q24" i="1"/>
  <c r="Q23" i="1"/>
  <c r="P23" i="1"/>
  <c r="O23" i="1"/>
  <c r="Q22" i="1"/>
  <c r="P22" i="1"/>
  <c r="O22" i="1"/>
  <c r="O21" i="1"/>
  <c r="P12" i="1"/>
  <c r="O12" i="1"/>
  <c r="N12" i="1"/>
  <c r="N14" i="1"/>
  <c r="O14" i="1"/>
  <c r="M20" i="1"/>
  <c r="J24" i="1"/>
  <c r="K24" i="1"/>
  <c r="I24" i="1"/>
  <c r="J20" i="1"/>
  <c r="K20" i="1"/>
  <c r="H20" i="1" s="1"/>
  <c r="J21" i="1"/>
  <c r="K21" i="1"/>
  <c r="J22" i="1"/>
  <c r="K22" i="1"/>
  <c r="J23" i="1"/>
  <c r="K23" i="1"/>
  <c r="I23" i="1"/>
  <c r="I22" i="1"/>
  <c r="I21" i="1"/>
  <c r="I20" i="1"/>
  <c r="F24" i="1" l="1"/>
  <c r="E24" i="1"/>
  <c r="D24" i="1"/>
  <c r="C23" i="1"/>
  <c r="C22" i="1"/>
  <c r="C21" i="1"/>
  <c r="C20" i="1"/>
  <c r="K13" i="1"/>
  <c r="J13" i="1"/>
  <c r="I13" i="1"/>
  <c r="K12" i="1"/>
  <c r="J12" i="1"/>
  <c r="I12" i="1"/>
  <c r="H22" i="1" l="1"/>
  <c r="C24" i="1"/>
  <c r="H23" i="1"/>
  <c r="H21" i="1"/>
  <c r="E14" i="1"/>
  <c r="F14" i="1"/>
  <c r="D14" i="1"/>
  <c r="C14" i="1"/>
  <c r="C13" i="1"/>
  <c r="C12" i="1"/>
  <c r="H24" i="1" l="1"/>
  <c r="P20" i="1" s="1"/>
  <c r="K14" i="1"/>
  <c r="J14" i="1"/>
  <c r="H12" i="1"/>
  <c r="I14" i="1"/>
  <c r="H13" i="1"/>
  <c r="P21" i="1" l="1"/>
  <c r="Q21" i="1"/>
  <c r="Q20" i="1"/>
  <c r="H14" i="1"/>
  <c r="M12" i="1" s="1"/>
  <c r="P13" i="1" s="1"/>
  <c r="N22" i="1" l="1"/>
  <c r="N23" i="1"/>
  <c r="N21" i="1"/>
  <c r="P14" i="1"/>
  <c r="Q13" i="1"/>
  <c r="O13" i="1"/>
  <c r="Q12" i="1"/>
  <c r="Q14" i="1" l="1"/>
  <c r="N24" i="1"/>
  <c r="N13" i="1"/>
</calcChain>
</file>

<file path=xl/sharedStrings.xml><?xml version="1.0" encoding="utf-8"?>
<sst xmlns="http://schemas.openxmlformats.org/spreadsheetml/2006/main" count="55" uniqueCount="29">
  <si>
    <t>№ п/п</t>
  </si>
  <si>
    <t>Наименование медицинской организации</t>
  </si>
  <si>
    <t>Количество прикрепленного населения на 01.04.2017 - всего, в том числе по СМО:</t>
  </si>
  <si>
    <t>Хабаровскому филиалу АО "Страховая компания "СОГАЗ-Мед"</t>
  </si>
  <si>
    <t>Дифференци-рованный подушевой нормтаив на всю деятельность на месяц в части стимулирующих выплат, ДПнв*0,03</t>
  </si>
  <si>
    <t>Сумма стимулиющих выплат за квартал по всем СМО гр.9+гр.10+гр.11</t>
  </si>
  <si>
    <t>Количество баллов за отчетный период</t>
  </si>
  <si>
    <t>Средняя стоимость балла в расчете на 1-го застрахова-нного,  гр.8стр.3/(гр.3стр.1*гр.12стр.1+гр.3стр.2-гр.12стр.2)</t>
  </si>
  <si>
    <t>Сумма стимулиющих выплат с учетом оценки результативности по всем СМО, гр.15+гр.16+гр.17</t>
  </si>
  <si>
    <t>Хабаровскому филиалу АО "Страховая компания "СОГАЗ-Мед", гр.6*гр.12*гр.13</t>
  </si>
  <si>
    <t>ОГБУЗ "Облученская районная больница"</t>
  </si>
  <si>
    <t>ОГБУЗ "Смидовичская районная больница"</t>
  </si>
  <si>
    <t>ИТОГО</t>
  </si>
  <si>
    <t>Х</t>
  </si>
  <si>
    <t>Филиал "Биробиджанский" АО "Страховая группа "СПАССКИЕ ВОРОТА-М"</t>
  </si>
  <si>
    <t>Филиал "Биробиджанский" АО "Страховая группа "СПАССКИЕ ВОРОТА-М", гр.4*гр.12*гр.13</t>
  </si>
  <si>
    <t>ОГБУЗ "Теплоозерская центральная районная больница"</t>
  </si>
  <si>
    <t>ОГБУЗ "Валдгеймская центральная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</si>
  <si>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</si>
  <si>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</si>
  <si>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Таблица 1</t>
  </si>
  <si>
    <t>Таблица 2</t>
  </si>
  <si>
    <t>Приложение № 2</t>
  </si>
  <si>
    <t>Филиал ООО "Капитал Медицинское Страхование"</t>
  </si>
  <si>
    <t>Филиал ООО "Капитал Медицинское Страхование", гр.5*гр.12*гр.13</t>
  </si>
  <si>
    <t>к дополнительному соглашению № 13 к Тарифному соглашению в системе ОМС ЕАО на 2018 год</t>
  </si>
  <si>
    <t>от "29" декабря  2018 года</t>
  </si>
  <si>
    <t>Средняя стоимость балла в расчете на 1-го застрахова-нного,  гр.8стр.5/(гр.3стр.1*гр.12стр.1+гр.3стр.2-гр.12стр.2+гр.3стр.3*гр.12стр.3+гр.3стр.4*гр.12стр.4)</t>
  </si>
  <si>
    <r>
      <t xml:space="preserve">Расчет размера стимулирующих выплат  для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стационара, к которым применяется способ оплаты по подушевому нормативу на прикрепленное население по всем видам и условиям медицинской помощи, с учетом оценки показателей результативности деятельности медицинских организаций </t>
    </r>
    <r>
      <rPr>
        <b/>
        <sz val="14"/>
        <color theme="1"/>
        <rFont val="Times New Roman"/>
        <family val="1"/>
        <charset val="204"/>
      </rPr>
      <t>(за октябрь-декабрь 2018 года)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</si>
</sst>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1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0" xfId="0" applyFo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2" fillId="0" borderId="0" xfId="1" applyFont="1" applyAlignment="1">
      <alignment horizontal="right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43" fontId="4" fillId="3" borderId="1" xfId="0" applyNumberFormat="1" applyFont="1" applyFill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43" fontId="4" fillId="0" borderId="1" xfId="2" applyFont="1" applyFill="1" applyBorder="1" applyAlignment="1">
      <alignment horizontal="center" vertical="center"/>
    </xf>
    <xf numFmtId="43" fontId="4" fillId="0" borderId="1" xfId="2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3" fontId="10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43" fontId="10" fillId="0" borderId="1" xfId="0" applyNumberFormat="1" applyFont="1" applyBorder="1"/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1" applyFont="1" applyAlignment="1">
      <alignment horizontal="right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abSelected="1" zoomScaleNormal="100" workbookViewId="0">
      <selection activeCell="A16" sqref="A16:Q16"/>
    </sheetView>
  </sheetViews>
  <sheetFormatPr defaultRowHeight="15" x14ac:dyDescent="0.25"/>
  <cols>
    <col min="1" max="1" width="6.5703125" style="5" customWidth="1"/>
    <col min="2" max="2" width="22.42578125" style="5" customWidth="1"/>
    <col min="3" max="3" width="15.42578125" style="5" customWidth="1"/>
    <col min="4" max="4" width="17.7109375" style="5" bestFit="1" customWidth="1"/>
    <col min="5" max="5" width="16.28515625" style="5" customWidth="1"/>
    <col min="6" max="6" width="14.28515625" style="5" bestFit="1" customWidth="1"/>
    <col min="7" max="7" width="14.7109375" style="5" customWidth="1"/>
    <col min="8" max="8" width="16.140625" style="5" customWidth="1"/>
    <col min="9" max="9" width="14.85546875" style="5" bestFit="1" customWidth="1"/>
    <col min="10" max="10" width="16.28515625" style="5" bestFit="1" customWidth="1"/>
    <col min="11" max="11" width="14.85546875" style="5" bestFit="1" customWidth="1"/>
    <col min="12" max="12" width="13.42578125" style="5" customWidth="1"/>
    <col min="13" max="13" width="19.5703125" style="5" customWidth="1"/>
    <col min="14" max="14" width="16.5703125" style="5" bestFit="1" customWidth="1"/>
    <col min="15" max="15" width="18" style="5" customWidth="1"/>
    <col min="16" max="16" width="16.28515625" style="5" bestFit="1" customWidth="1"/>
    <col min="17" max="17" width="15" style="5" customWidth="1"/>
    <col min="18" max="16384" width="9.140625" style="5"/>
  </cols>
  <sheetData>
    <row r="1" spans="1:17" ht="15.75" x14ac:dyDescent="0.25">
      <c r="N1" s="6"/>
      <c r="O1" s="6"/>
      <c r="P1" s="30" t="s">
        <v>22</v>
      </c>
      <c r="Q1" s="30"/>
    </row>
    <row r="2" spans="1:17" ht="15.75" x14ac:dyDescent="0.25">
      <c r="F2" s="1"/>
      <c r="K2" s="30" t="s">
        <v>25</v>
      </c>
      <c r="L2" s="30"/>
      <c r="M2" s="30"/>
      <c r="N2" s="30"/>
      <c r="O2" s="30"/>
      <c r="P2" s="30"/>
      <c r="Q2" s="30"/>
    </row>
    <row r="3" spans="1:17" ht="15.75" x14ac:dyDescent="0.25">
      <c r="F3" s="1"/>
      <c r="N3" s="30" t="s">
        <v>26</v>
      </c>
      <c r="O3" s="30"/>
      <c r="P3" s="30"/>
      <c r="Q3" s="30"/>
    </row>
    <row r="4" spans="1:17" ht="15.75" x14ac:dyDescent="0.25">
      <c r="F4" s="11"/>
      <c r="N4" s="11"/>
      <c r="O4" s="11"/>
      <c r="P4" s="11"/>
      <c r="Q4" s="11"/>
    </row>
    <row r="5" spans="1:17" ht="15.75" x14ac:dyDescent="0.25">
      <c r="F5" s="11"/>
      <c r="N5" s="11"/>
      <c r="O5" s="11"/>
      <c r="P5" s="11"/>
      <c r="Q5" s="11"/>
    </row>
    <row r="6" spans="1:17" ht="15.75" x14ac:dyDescent="0.25">
      <c r="F6" s="1"/>
      <c r="N6" s="6"/>
      <c r="O6" s="6"/>
    </row>
    <row r="7" spans="1:17" ht="15.75" x14ac:dyDescent="0.25">
      <c r="C7" s="6"/>
      <c r="D7" s="6"/>
      <c r="E7" s="1"/>
      <c r="F7" s="1"/>
      <c r="G7" s="1"/>
    </row>
    <row r="8" spans="1:17" ht="63" customHeight="1" x14ac:dyDescent="0.25">
      <c r="A8" s="25" t="s">
        <v>28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</row>
    <row r="9" spans="1:17" ht="15.75" x14ac:dyDescent="0.25">
      <c r="A9" s="2"/>
      <c r="B9" s="2"/>
      <c r="C9" s="2"/>
      <c r="D9" s="2"/>
      <c r="E9" s="2"/>
      <c r="Q9" s="24" t="s">
        <v>20</v>
      </c>
    </row>
    <row r="10" spans="1:17" ht="163.5" customHeight="1" x14ac:dyDescent="0.25">
      <c r="A10" s="3" t="s">
        <v>0</v>
      </c>
      <c r="B10" s="4" t="s">
        <v>1</v>
      </c>
      <c r="C10" s="4" t="s">
        <v>2</v>
      </c>
      <c r="D10" s="4" t="s">
        <v>14</v>
      </c>
      <c r="E10" s="4" t="s">
        <v>23</v>
      </c>
      <c r="F10" s="4" t="s">
        <v>3</v>
      </c>
      <c r="G10" s="8" t="s">
        <v>4</v>
      </c>
      <c r="H10" s="8" t="s">
        <v>5</v>
      </c>
      <c r="I10" s="4" t="s">
        <v>14</v>
      </c>
      <c r="J10" s="4" t="s">
        <v>23</v>
      </c>
      <c r="K10" s="4" t="s">
        <v>3</v>
      </c>
      <c r="L10" s="8" t="s">
        <v>6</v>
      </c>
      <c r="M10" s="8" t="s">
        <v>7</v>
      </c>
      <c r="N10" s="8" t="s">
        <v>8</v>
      </c>
      <c r="O10" s="4" t="s">
        <v>15</v>
      </c>
      <c r="P10" s="4" t="s">
        <v>24</v>
      </c>
      <c r="Q10" s="4" t="s">
        <v>9</v>
      </c>
    </row>
    <row r="11" spans="1:17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</row>
    <row r="12" spans="1:17" ht="30" x14ac:dyDescent="0.25">
      <c r="A12" s="9">
        <v>1</v>
      </c>
      <c r="B12" s="10" t="s">
        <v>10</v>
      </c>
      <c r="C12" s="13">
        <f>D12+E12+F12</f>
        <v>11883</v>
      </c>
      <c r="D12" s="12">
        <v>125</v>
      </c>
      <c r="E12" s="12">
        <v>10085</v>
      </c>
      <c r="F12" s="12">
        <v>1673</v>
      </c>
      <c r="G12" s="14">
        <v>26.77</v>
      </c>
      <c r="H12" s="15">
        <f>I12+J12+K12</f>
        <v>954323.73</v>
      </c>
      <c r="I12" s="15">
        <f>ROUND((D12*$G$12)*3,2)</f>
        <v>10038.75</v>
      </c>
      <c r="J12" s="15">
        <f>ROUND((E12*$G$12)*3,2)</f>
        <v>809926.35</v>
      </c>
      <c r="K12" s="15">
        <f>ROUND((F12*$G$12)*3,2)</f>
        <v>134358.63</v>
      </c>
      <c r="L12" s="16">
        <v>92</v>
      </c>
      <c r="M12" s="29">
        <f>H14/(C12*L12+C13*L13)</f>
        <v>0.84928141740200747</v>
      </c>
      <c r="N12" s="17">
        <f>O12+P12+Q12</f>
        <v>928465.01963490096</v>
      </c>
      <c r="O12" s="18">
        <f>D12*L12*M12</f>
        <v>9766.736300123086</v>
      </c>
      <c r="P12" s="18">
        <f>E12*L12*M12</f>
        <v>787980.28469393053</v>
      </c>
      <c r="Q12" s="18">
        <f>F12*L12*M12</f>
        <v>130717.99864084738</v>
      </c>
    </row>
    <row r="13" spans="1:17" ht="45" x14ac:dyDescent="0.25">
      <c r="A13" s="9">
        <v>2</v>
      </c>
      <c r="B13" s="10" t="s">
        <v>11</v>
      </c>
      <c r="C13" s="13">
        <f>D13+E13+F13</f>
        <v>8857</v>
      </c>
      <c r="D13" s="12">
        <v>1266</v>
      </c>
      <c r="E13" s="12">
        <v>7174</v>
      </c>
      <c r="F13" s="12">
        <v>417</v>
      </c>
      <c r="G13" s="14">
        <v>26.77</v>
      </c>
      <c r="H13" s="15">
        <f>I13+J13+K13</f>
        <v>711305.66999999993</v>
      </c>
      <c r="I13" s="15">
        <f>ROUND((D13*$G$13)*3,2)</f>
        <v>101672.46</v>
      </c>
      <c r="J13" s="15">
        <f>ROUND((E13*$G$13)*3,2)</f>
        <v>576143.93999999994</v>
      </c>
      <c r="K13" s="15">
        <f>ROUND((F13*$G$13)*3,2)</f>
        <v>33489.269999999997</v>
      </c>
      <c r="L13" s="16">
        <v>98</v>
      </c>
      <c r="M13" s="29"/>
      <c r="N13" s="17">
        <f>O13+P13+Q13</f>
        <v>737164.38036509883</v>
      </c>
      <c r="O13" s="18">
        <f>D13*L13*M12</f>
        <v>105368.64689423227</v>
      </c>
      <c r="P13" s="18">
        <f>E13*L13*M12</f>
        <v>597088.99906731618</v>
      </c>
      <c r="Q13" s="18">
        <f>F13*L13*M12</f>
        <v>34706.734403550436</v>
      </c>
    </row>
    <row r="14" spans="1:17" ht="15.75" x14ac:dyDescent="0.25">
      <c r="A14" s="19">
        <v>3</v>
      </c>
      <c r="B14" s="20" t="s">
        <v>12</v>
      </c>
      <c r="C14" s="21">
        <f>D14+E14+F14</f>
        <v>20740</v>
      </c>
      <c r="D14" s="22">
        <f>D12+D13</f>
        <v>1391</v>
      </c>
      <c r="E14" s="22">
        <f t="shared" ref="E14:F14" si="0">E12+E13</f>
        <v>17259</v>
      </c>
      <c r="F14" s="22">
        <f t="shared" si="0"/>
        <v>2090</v>
      </c>
      <c r="G14" s="19" t="s">
        <v>13</v>
      </c>
      <c r="H14" s="23">
        <f>I14+J14+K14</f>
        <v>1665629.4</v>
      </c>
      <c r="I14" s="23">
        <f>I12+I13</f>
        <v>111711.21</v>
      </c>
      <c r="J14" s="23">
        <f t="shared" ref="J14:K14" si="1">J12+J13</f>
        <v>1386070.29</v>
      </c>
      <c r="K14" s="23">
        <f t="shared" si="1"/>
        <v>167847.9</v>
      </c>
      <c r="L14" s="19" t="s">
        <v>13</v>
      </c>
      <c r="M14" s="19" t="s">
        <v>13</v>
      </c>
      <c r="N14" s="23">
        <f>O14+P14+Q14-0.01</f>
        <v>1665629.3999999997</v>
      </c>
      <c r="O14" s="23">
        <f>O12+O13+0.01</f>
        <v>115135.39319435535</v>
      </c>
      <c r="P14" s="23">
        <f t="shared" ref="P14" si="2">P12+P13</f>
        <v>1385069.2837612466</v>
      </c>
      <c r="Q14" s="23">
        <f>Q12+Q13</f>
        <v>165424.73304439781</v>
      </c>
    </row>
    <row r="15" spans="1:17" x14ac:dyDescent="0.25">
      <c r="A15" s="7"/>
    </row>
    <row r="16" spans="1:17" ht="54.75" customHeight="1" x14ac:dyDescent="0.25">
      <c r="A16" s="25" t="s">
        <v>28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1:17" ht="15.75" x14ac:dyDescent="0.25">
      <c r="A17" s="2"/>
      <c r="B17" s="2"/>
      <c r="C17" s="2"/>
      <c r="D17" s="2"/>
      <c r="E17" s="2"/>
      <c r="Q17" s="24" t="s">
        <v>21</v>
      </c>
    </row>
    <row r="18" spans="1:17" ht="165" x14ac:dyDescent="0.25">
      <c r="A18" s="3" t="s">
        <v>0</v>
      </c>
      <c r="B18" s="4" t="s">
        <v>1</v>
      </c>
      <c r="C18" s="4" t="s">
        <v>2</v>
      </c>
      <c r="D18" s="4" t="s">
        <v>14</v>
      </c>
      <c r="E18" s="4" t="s">
        <v>23</v>
      </c>
      <c r="F18" s="4" t="s">
        <v>3</v>
      </c>
      <c r="G18" s="8" t="s">
        <v>4</v>
      </c>
      <c r="H18" s="8" t="s">
        <v>5</v>
      </c>
      <c r="I18" s="4" t="s">
        <v>14</v>
      </c>
      <c r="J18" s="4" t="s">
        <v>23</v>
      </c>
      <c r="K18" s="4" t="s">
        <v>3</v>
      </c>
      <c r="L18" s="8" t="s">
        <v>6</v>
      </c>
      <c r="M18" s="8" t="s">
        <v>27</v>
      </c>
      <c r="N18" s="8" t="s">
        <v>8</v>
      </c>
      <c r="O18" s="4" t="s">
        <v>15</v>
      </c>
      <c r="P18" s="4" t="s">
        <v>24</v>
      </c>
      <c r="Q18" s="4" t="s">
        <v>9</v>
      </c>
    </row>
    <row r="19" spans="1:17" x14ac:dyDescent="0.25">
      <c r="A19" s="9">
        <v>1</v>
      </c>
      <c r="B19" s="9">
        <v>2</v>
      </c>
      <c r="C19" s="9">
        <v>3</v>
      </c>
      <c r="D19" s="9">
        <v>4</v>
      </c>
      <c r="E19" s="9">
        <v>5</v>
      </c>
      <c r="F19" s="9">
        <v>6</v>
      </c>
      <c r="G19" s="9">
        <v>7</v>
      </c>
      <c r="H19" s="9">
        <v>8</v>
      </c>
      <c r="I19" s="9">
        <v>9</v>
      </c>
      <c r="J19" s="9">
        <v>10</v>
      </c>
      <c r="K19" s="9">
        <v>11</v>
      </c>
      <c r="L19" s="9">
        <v>12</v>
      </c>
      <c r="M19" s="9">
        <v>13</v>
      </c>
      <c r="N19" s="9">
        <v>14</v>
      </c>
      <c r="O19" s="9">
        <v>15</v>
      </c>
      <c r="P19" s="9">
        <v>16</v>
      </c>
      <c r="Q19" s="9">
        <v>17</v>
      </c>
    </row>
    <row r="20" spans="1:17" ht="60" x14ac:dyDescent="0.25">
      <c r="A20" s="9">
        <v>1</v>
      </c>
      <c r="B20" s="10" t="s">
        <v>16</v>
      </c>
      <c r="C20" s="13">
        <f>D20+E20+F20</f>
        <v>16989</v>
      </c>
      <c r="D20" s="12">
        <v>1756</v>
      </c>
      <c r="E20" s="12">
        <v>8486</v>
      </c>
      <c r="F20" s="12">
        <v>6747</v>
      </c>
      <c r="G20" s="14">
        <v>15.06</v>
      </c>
      <c r="H20" s="15">
        <f>I20+J20+K20</f>
        <v>767563.02</v>
      </c>
      <c r="I20" s="15">
        <f>ROUND((D20*$G$20)*3,2)</f>
        <v>79336.08</v>
      </c>
      <c r="J20" s="15">
        <f t="shared" ref="J20:K21" si="3">ROUND((E20*$G$20)*3,2)</f>
        <v>383397.48</v>
      </c>
      <c r="K20" s="15">
        <f t="shared" si="3"/>
        <v>304829.46000000002</v>
      </c>
      <c r="L20" s="16">
        <v>94</v>
      </c>
      <c r="M20" s="26">
        <f>H24/(C20*L20+C21*L21+C22*L22+C23*L23)</f>
        <v>0.50188822345481487</v>
      </c>
      <c r="N20" s="17">
        <f>O20+P20+Q20+0.01</f>
        <v>801498.42865774198</v>
      </c>
      <c r="O20" s="18">
        <f>D20*L20*M20-0.01</f>
        <v>82843.667716345561</v>
      </c>
      <c r="P20" s="18">
        <f>E20*L20*M20</f>
        <v>400348.20563833055</v>
      </c>
      <c r="Q20" s="18">
        <f>F20*L20*M20</f>
        <v>318306.5453030658</v>
      </c>
    </row>
    <row r="21" spans="1:17" ht="45" x14ac:dyDescent="0.25">
      <c r="A21" s="9">
        <v>2</v>
      </c>
      <c r="B21" s="10" t="s">
        <v>17</v>
      </c>
      <c r="C21" s="13">
        <f>D21+E21+F21</f>
        <v>11024</v>
      </c>
      <c r="D21" s="12">
        <v>698</v>
      </c>
      <c r="E21" s="12">
        <v>7632</v>
      </c>
      <c r="F21" s="12">
        <v>2694</v>
      </c>
      <c r="G21" s="14">
        <v>15.06</v>
      </c>
      <c r="H21" s="15">
        <f>I21+J21+K21</f>
        <v>498064.32</v>
      </c>
      <c r="I21" s="15">
        <f>ROUND((D21*$G$20)*3,2)</f>
        <v>31535.64</v>
      </c>
      <c r="J21" s="15">
        <f t="shared" si="3"/>
        <v>344813.76</v>
      </c>
      <c r="K21" s="15">
        <f t="shared" si="3"/>
        <v>121714.92</v>
      </c>
      <c r="L21" s="16">
        <v>90</v>
      </c>
      <c r="M21" s="27"/>
      <c r="N21" s="17">
        <f>O21+P21+Q21</f>
        <v>497953.41978292912</v>
      </c>
      <c r="O21" s="18">
        <f>D21*L21*M20</f>
        <v>31528.618197431471</v>
      </c>
      <c r="P21" s="18">
        <f>E21*L21*M20</f>
        <v>344736.98292664322</v>
      </c>
      <c r="Q21" s="18">
        <f>F21*L21*M20</f>
        <v>121687.81865885442</v>
      </c>
    </row>
    <row r="22" spans="1:17" ht="45" x14ac:dyDescent="0.25">
      <c r="A22" s="9">
        <v>4</v>
      </c>
      <c r="B22" s="10" t="s">
        <v>18</v>
      </c>
      <c r="C22" s="13">
        <f t="shared" ref="C22:C24" si="4">D22+E22+F22</f>
        <v>16529</v>
      </c>
      <c r="D22" s="12">
        <v>3751</v>
      </c>
      <c r="E22" s="12">
        <v>11099</v>
      </c>
      <c r="F22" s="12">
        <v>1679</v>
      </c>
      <c r="G22" s="14">
        <v>16.149999999999999</v>
      </c>
      <c r="H22" s="15">
        <f t="shared" ref="H22:H23" si="5">I22+J22+K22</f>
        <v>800830.05</v>
      </c>
      <c r="I22" s="15">
        <f>ROUND((D22*$G$22)*3,2)</f>
        <v>181735.95</v>
      </c>
      <c r="J22" s="15">
        <f t="shared" ref="J22:K23" si="6">ROUND((E22*$G$22)*3,2)</f>
        <v>537746.55000000005</v>
      </c>
      <c r="K22" s="15">
        <f t="shared" si="6"/>
        <v>81347.55</v>
      </c>
      <c r="L22" s="16">
        <v>94</v>
      </c>
      <c r="M22" s="27"/>
      <c r="N22" s="17">
        <f>O22+P22+Q22</f>
        <v>779796.78187555564</v>
      </c>
      <c r="O22" s="18">
        <f>D22*L22*M20</f>
        <v>176962.776260827</v>
      </c>
      <c r="P22" s="18">
        <f>E22*L22*M20</f>
        <v>523622.9948597491</v>
      </c>
      <c r="Q22" s="18">
        <f>F22*L22*M20</f>
        <v>79211.010754979608</v>
      </c>
    </row>
    <row r="23" spans="1:17" ht="45" x14ac:dyDescent="0.25">
      <c r="A23" s="9">
        <v>5</v>
      </c>
      <c r="B23" s="10" t="s">
        <v>19</v>
      </c>
      <c r="C23" s="13">
        <f t="shared" si="4"/>
        <v>10052</v>
      </c>
      <c r="D23" s="12">
        <v>87</v>
      </c>
      <c r="E23" s="12">
        <v>9503</v>
      </c>
      <c r="F23" s="12">
        <v>462</v>
      </c>
      <c r="G23" s="14">
        <v>16.149999999999999</v>
      </c>
      <c r="H23" s="15">
        <f t="shared" si="5"/>
        <v>487019.4</v>
      </c>
      <c r="I23" s="15">
        <f>ROUND((D23*$G$22)*3,2)</f>
        <v>4215.1499999999996</v>
      </c>
      <c r="J23" s="15">
        <f t="shared" si="6"/>
        <v>460420.35</v>
      </c>
      <c r="K23" s="15">
        <f t="shared" si="6"/>
        <v>22383.9</v>
      </c>
      <c r="L23" s="16">
        <v>94</v>
      </c>
      <c r="M23" s="28"/>
      <c r="N23" s="17">
        <f>O23+P23+Q23</f>
        <v>474228.15968377312</v>
      </c>
      <c r="O23" s="18">
        <f>D23*L23*M20</f>
        <v>4104.4418914134758</v>
      </c>
      <c r="P23" s="18">
        <f>E23*L23*M20</f>
        <v>448327.71602416394</v>
      </c>
      <c r="Q23" s="18">
        <f>F23*L23*M20</f>
        <v>21796.0017681957</v>
      </c>
    </row>
    <row r="24" spans="1:17" ht="15.75" x14ac:dyDescent="0.25">
      <c r="A24" s="19">
        <v>6</v>
      </c>
      <c r="B24" s="20" t="s">
        <v>12</v>
      </c>
      <c r="C24" s="21">
        <f t="shared" si="4"/>
        <v>26581</v>
      </c>
      <c r="D24" s="22">
        <f>D22+D23</f>
        <v>3838</v>
      </c>
      <c r="E24" s="22">
        <f t="shared" ref="E24:F24" si="7">E22+E23</f>
        <v>20602</v>
      </c>
      <c r="F24" s="22">
        <f t="shared" si="7"/>
        <v>2141</v>
      </c>
      <c r="G24" s="19" t="s">
        <v>13</v>
      </c>
      <c r="H24" s="23">
        <f>I24+J24+K24</f>
        <v>2553476.79</v>
      </c>
      <c r="I24" s="23">
        <f>I20+I21+I22+I23</f>
        <v>296822.82000000007</v>
      </c>
      <c r="J24" s="23">
        <f t="shared" ref="J24:K24" si="8">J20+J21+J22+J23</f>
        <v>1726378.1400000001</v>
      </c>
      <c r="K24" s="23">
        <f t="shared" si="8"/>
        <v>530275.82999999996</v>
      </c>
      <c r="L24" s="19" t="s">
        <v>13</v>
      </c>
      <c r="M24" s="19" t="s">
        <v>13</v>
      </c>
      <c r="N24" s="23">
        <f>O24+P24+Q24</f>
        <v>2553476.7899999996</v>
      </c>
      <c r="O24" s="23">
        <f>O20+O21+O22+O23+0.01</f>
        <v>295439.51406601752</v>
      </c>
      <c r="P24" s="23">
        <f t="shared" ref="P24:Q24" si="9">P20+P21+P22+P23</f>
        <v>1717035.8994488867</v>
      </c>
      <c r="Q24" s="23">
        <f t="shared" si="9"/>
        <v>541001.37648509548</v>
      </c>
    </row>
  </sheetData>
  <mergeCells count="7">
    <mergeCell ref="A16:Q16"/>
    <mergeCell ref="M20:M23"/>
    <mergeCell ref="M12:M13"/>
    <mergeCell ref="A8:Q8"/>
    <mergeCell ref="P1:Q1"/>
    <mergeCell ref="N3:Q3"/>
    <mergeCell ref="K2:Q2"/>
  </mergeCells>
  <pageMargins left="3.937007874015748E-2" right="3.937007874015748E-2" top="3.937007874015748E-2" bottom="3.937007874015748E-2" header="3.937007874015748E-2" footer="3.937007874015748E-2"/>
  <pageSetup paperSize="9" scale="53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2019-01-15T23:45:54Z</dcterms:modified>
</cp:coreProperties>
</file>