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465" windowWidth="14805" windowHeight="7650" activeTab="2"/>
  </bookViews>
  <sheets>
    <sheet name="по МО январь-март" sheetId="5" r:id="rId1"/>
    <sheet name="по МО январь-июнь" sheetId="6" r:id="rId2"/>
    <sheet name="по МО январь-сентябрь" sheetId="7" r:id="rId3"/>
  </sheets>
  <calcPr calcId="144525"/>
</workbook>
</file>

<file path=xl/calcChain.xml><?xml version="1.0" encoding="utf-8"?>
<calcChain xmlns="http://schemas.openxmlformats.org/spreadsheetml/2006/main">
  <c r="C30" i="7" l="1"/>
  <c r="D30" i="7" s="1"/>
  <c r="E30" i="7" s="1"/>
  <c r="F30" i="7" s="1"/>
  <c r="P13" i="6"/>
  <c r="A32" i="7"/>
  <c r="F40" i="7"/>
  <c r="E40" i="7"/>
  <c r="D40" i="7"/>
  <c r="B30" i="7"/>
  <c r="C40" i="7" l="1"/>
  <c r="L22" i="7" l="1"/>
  <c r="F22" i="7"/>
  <c r="E22" i="7"/>
  <c r="D22" i="7"/>
  <c r="C22" i="7"/>
  <c r="K21" i="7"/>
  <c r="J21" i="7"/>
  <c r="I21" i="7"/>
  <c r="H21" i="7" s="1"/>
  <c r="C21" i="7"/>
  <c r="K20" i="7"/>
  <c r="J20" i="7"/>
  <c r="I20" i="7"/>
  <c r="H20" i="7" s="1"/>
  <c r="C20" i="7"/>
  <c r="K19" i="7"/>
  <c r="J19" i="7"/>
  <c r="I19" i="7"/>
  <c r="C19" i="7"/>
  <c r="K18" i="7"/>
  <c r="J18" i="7"/>
  <c r="I18" i="7"/>
  <c r="H18" i="7" s="1"/>
  <c r="C18" i="7"/>
  <c r="K17" i="7"/>
  <c r="J17" i="7"/>
  <c r="I17" i="7"/>
  <c r="C17" i="7"/>
  <c r="K16" i="7"/>
  <c r="J16" i="7"/>
  <c r="I16" i="7"/>
  <c r="C16" i="7"/>
  <c r="K15" i="7"/>
  <c r="J15" i="7"/>
  <c r="I15" i="7"/>
  <c r="C15" i="7"/>
  <c r="K14" i="7"/>
  <c r="J14" i="7"/>
  <c r="I14" i="7"/>
  <c r="H14" i="7" s="1"/>
  <c r="C14" i="7"/>
  <c r="A14" i="7"/>
  <c r="K13" i="7"/>
  <c r="J13" i="7"/>
  <c r="J22" i="7" s="1"/>
  <c r="I13" i="7"/>
  <c r="C13" i="7"/>
  <c r="B12" i="7"/>
  <c r="C12" i="7" s="1"/>
  <c r="D12" i="7" s="1"/>
  <c r="E12" i="7" s="1"/>
  <c r="F12" i="7" s="1"/>
  <c r="G12" i="7" s="1"/>
  <c r="H12" i="7" s="1"/>
  <c r="I12" i="7" s="1"/>
  <c r="J12" i="7" s="1"/>
  <c r="K12" i="7" s="1"/>
  <c r="L12" i="7" s="1"/>
  <c r="M12" i="7" s="1"/>
  <c r="N12" i="7" s="1"/>
  <c r="O12" i="7" s="1"/>
  <c r="P12" i="7" s="1"/>
  <c r="Q12" i="7" s="1"/>
  <c r="H13" i="7" l="1"/>
  <c r="K22" i="7"/>
  <c r="H16" i="7"/>
  <c r="H17" i="7"/>
  <c r="H15" i="7"/>
  <c r="H19" i="7"/>
  <c r="I22" i="7"/>
  <c r="L22" i="6"/>
  <c r="F22" i="6"/>
  <c r="E22" i="6"/>
  <c r="D22" i="6"/>
  <c r="C22" i="6"/>
  <c r="K21" i="6"/>
  <c r="J21" i="6"/>
  <c r="I21" i="6"/>
  <c r="H21" i="6" s="1"/>
  <c r="C21" i="6"/>
  <c r="K20" i="6"/>
  <c r="J20" i="6"/>
  <c r="I20" i="6"/>
  <c r="H20" i="6" s="1"/>
  <c r="C20" i="6"/>
  <c r="K19" i="6"/>
  <c r="J19" i="6"/>
  <c r="I19" i="6"/>
  <c r="C19" i="6"/>
  <c r="K18" i="6"/>
  <c r="J18" i="6"/>
  <c r="I18" i="6"/>
  <c r="H18" i="6" s="1"/>
  <c r="C18" i="6"/>
  <c r="K17" i="6"/>
  <c r="J17" i="6"/>
  <c r="I17" i="6"/>
  <c r="H17" i="6" s="1"/>
  <c r="C17" i="6"/>
  <c r="K16" i="6"/>
  <c r="J16" i="6"/>
  <c r="I16" i="6"/>
  <c r="H16" i="6" s="1"/>
  <c r="C16" i="6"/>
  <c r="K15" i="6"/>
  <c r="J15" i="6"/>
  <c r="I15" i="6"/>
  <c r="C15" i="6"/>
  <c r="K14" i="6"/>
  <c r="J14" i="6"/>
  <c r="I14" i="6"/>
  <c r="H14" i="6" s="1"/>
  <c r="C14" i="6"/>
  <c r="A14" i="6"/>
  <c r="K13" i="6"/>
  <c r="K22" i="6" s="1"/>
  <c r="J13" i="6"/>
  <c r="J22" i="6" s="1"/>
  <c r="I13" i="6"/>
  <c r="H13" i="6" s="1"/>
  <c r="C13" i="6"/>
  <c r="B12" i="6"/>
  <c r="C12" i="6" s="1"/>
  <c r="D12" i="6" s="1"/>
  <c r="E12" i="6" s="1"/>
  <c r="F12" i="6" s="1"/>
  <c r="G12" i="6" s="1"/>
  <c r="H12" i="6" s="1"/>
  <c r="I12" i="6" s="1"/>
  <c r="J12" i="6" s="1"/>
  <c r="K12" i="6" s="1"/>
  <c r="L12" i="6" s="1"/>
  <c r="M12" i="6" s="1"/>
  <c r="N12" i="6" s="1"/>
  <c r="O12" i="6" s="1"/>
  <c r="P12" i="6" s="1"/>
  <c r="Q12" i="6" s="1"/>
  <c r="H22" i="7" l="1"/>
  <c r="M13" i="7" s="1"/>
  <c r="H15" i="6"/>
  <c r="H19" i="6"/>
  <c r="P13" i="7"/>
  <c r="O20" i="7"/>
  <c r="Q18" i="7"/>
  <c r="O15" i="7"/>
  <c r="Q15" i="7"/>
  <c r="Q17" i="7"/>
  <c r="Q20" i="7"/>
  <c r="P14" i="7"/>
  <c r="P16" i="7"/>
  <c r="P18" i="7"/>
  <c r="P20" i="7"/>
  <c r="Q13" i="7"/>
  <c r="O16" i="7"/>
  <c r="O18" i="7"/>
  <c r="O21" i="7"/>
  <c r="O13" i="7"/>
  <c r="Q14" i="7"/>
  <c r="Q16" i="7"/>
  <c r="Q19" i="7"/>
  <c r="Q21" i="7"/>
  <c r="P15" i="7"/>
  <c r="P17" i="7"/>
  <c r="P19" i="7"/>
  <c r="P21" i="7"/>
  <c r="O17" i="7"/>
  <c r="O19" i="7"/>
  <c r="O14" i="7"/>
  <c r="I22" i="6"/>
  <c r="H22" i="6" s="1"/>
  <c r="M13" i="6" s="1"/>
  <c r="I13" i="5"/>
  <c r="O22" i="7" l="1"/>
  <c r="P22" i="7"/>
  <c r="P21" i="6"/>
  <c r="Q20" i="6"/>
  <c r="O20" i="6"/>
  <c r="P19" i="6"/>
  <c r="Q18" i="6"/>
  <c r="O18" i="6"/>
  <c r="P17" i="6"/>
  <c r="Q16" i="6"/>
  <c r="O16" i="6"/>
  <c r="P15" i="6"/>
  <c r="Q14" i="6"/>
  <c r="O14" i="6"/>
  <c r="Q13" i="6"/>
  <c r="O13" i="6"/>
  <c r="Q21" i="6"/>
  <c r="O21" i="6"/>
  <c r="P20" i="6"/>
  <c r="Q19" i="6"/>
  <c r="O19" i="6"/>
  <c r="P18" i="6"/>
  <c r="Q17" i="6"/>
  <c r="O17" i="6"/>
  <c r="P16" i="6"/>
  <c r="Q15" i="6"/>
  <c r="O15" i="6"/>
  <c r="P14" i="6"/>
  <c r="I14" i="5"/>
  <c r="P22" i="6" l="1"/>
  <c r="N15" i="6"/>
  <c r="N19" i="6"/>
  <c r="N17" i="6"/>
  <c r="N21" i="6"/>
  <c r="O22" i="6"/>
  <c r="N13" i="6"/>
  <c r="N14" i="6"/>
  <c r="N18" i="6"/>
  <c r="Q22" i="6"/>
  <c r="N16" i="6"/>
  <c r="N20" i="6"/>
  <c r="K13" i="5"/>
  <c r="J13" i="5"/>
  <c r="K14" i="5"/>
  <c r="K15" i="5"/>
  <c r="K16" i="5"/>
  <c r="K17" i="5"/>
  <c r="K18" i="5"/>
  <c r="K19" i="5"/>
  <c r="K20" i="5"/>
  <c r="K21" i="5"/>
  <c r="J14" i="5"/>
  <c r="J15" i="5"/>
  <c r="J16" i="5"/>
  <c r="J17" i="5"/>
  <c r="J18" i="5"/>
  <c r="J19" i="5"/>
  <c r="J20" i="5"/>
  <c r="J21" i="5"/>
  <c r="I15" i="5"/>
  <c r="I16" i="5"/>
  <c r="I17" i="5"/>
  <c r="I18" i="5"/>
  <c r="I19" i="5"/>
  <c r="I20" i="5"/>
  <c r="I21" i="5"/>
  <c r="N22" i="6" l="1"/>
  <c r="H13" i="5"/>
  <c r="L22" i="5"/>
  <c r="H20" i="5"/>
  <c r="C19" i="5"/>
  <c r="C20" i="5"/>
  <c r="C21" i="5"/>
  <c r="E22" i="5"/>
  <c r="F22" i="5"/>
  <c r="D22" i="5"/>
  <c r="C22" i="5" l="1"/>
  <c r="H21" i="5"/>
  <c r="H19" i="5"/>
  <c r="H17" i="5" l="1"/>
  <c r="H15" i="5"/>
  <c r="I22" i="5" l="1"/>
  <c r="H16" i="5"/>
  <c r="H18" i="5"/>
  <c r="C15" i="5"/>
  <c r="C16" i="5"/>
  <c r="C17" i="5"/>
  <c r="C18" i="5"/>
  <c r="K22" i="5" l="1"/>
  <c r="J22" i="5" l="1"/>
  <c r="H22" i="5" s="1"/>
  <c r="H14" i="5"/>
  <c r="C14" i="5" l="1"/>
  <c r="A14" i="5"/>
  <c r="C13" i="5"/>
  <c r="M13" i="5" s="1"/>
  <c r="B12" i="5"/>
  <c r="C12" i="5" s="1"/>
  <c r="D12" i="5" s="1"/>
  <c r="E12" i="5" s="1"/>
  <c r="F12" i="5" s="1"/>
  <c r="G12" i="5" s="1"/>
  <c r="H12" i="5" s="1"/>
  <c r="I12" i="5" s="1"/>
  <c r="J12" i="5" s="1"/>
  <c r="K12" i="5" s="1"/>
  <c r="L12" i="5" s="1"/>
  <c r="M12" i="5" s="1"/>
  <c r="N12" i="5" s="1"/>
  <c r="O12" i="5" s="1"/>
  <c r="P12" i="5" s="1"/>
  <c r="Q12" i="5" s="1"/>
  <c r="O13" i="5" l="1"/>
  <c r="P13" i="5"/>
  <c r="Q14" i="5"/>
  <c r="Q16" i="5"/>
  <c r="Q18" i="5"/>
  <c r="Q20" i="5"/>
  <c r="Q13" i="5"/>
  <c r="P19" i="5"/>
  <c r="P21" i="5"/>
  <c r="P15" i="5"/>
  <c r="P17" i="5"/>
  <c r="O15" i="5"/>
  <c r="O17" i="5"/>
  <c r="O19" i="5"/>
  <c r="O21" i="5"/>
  <c r="Q15" i="5"/>
  <c r="Q17" i="5"/>
  <c r="Q19" i="5"/>
  <c r="Q21" i="5"/>
  <c r="P18" i="5"/>
  <c r="P20" i="5"/>
  <c r="P14" i="5"/>
  <c r="P16" i="5"/>
  <c r="O14" i="5"/>
  <c r="O16" i="5"/>
  <c r="O18" i="5"/>
  <c r="O20" i="5"/>
  <c r="N13" i="5" l="1"/>
  <c r="N18" i="5"/>
  <c r="N14" i="5"/>
  <c r="N20" i="5"/>
  <c r="N16" i="5"/>
  <c r="O22" i="5"/>
  <c r="P22" i="5"/>
  <c r="N21" i="5"/>
  <c r="N17" i="5"/>
  <c r="N19" i="5"/>
  <c r="N15" i="5"/>
  <c r="Q22" i="5" l="1"/>
  <c r="N22" i="5"/>
  <c r="N17" i="7" l="1"/>
  <c r="N15" i="7"/>
  <c r="N14" i="7"/>
  <c r="N16" i="7"/>
  <c r="N21" i="7"/>
  <c r="N19" i="7"/>
  <c r="N13" i="7"/>
  <c r="Q22" i="7"/>
  <c r="N18" i="7"/>
  <c r="N20" i="7"/>
  <c r="N22" i="7" l="1"/>
</calcChain>
</file>

<file path=xl/sharedStrings.xml><?xml version="1.0" encoding="utf-8"?>
<sst xmlns="http://schemas.openxmlformats.org/spreadsheetml/2006/main" count="116" uniqueCount="32">
  <si>
    <t>№ п/п</t>
  </si>
  <si>
    <t>Итого</t>
  </si>
  <si>
    <t>х</t>
  </si>
  <si>
    <t>Наименование медицинской организации</t>
  </si>
  <si>
    <t>Дифференцированный подушевой норматив на всю деятельность на месяц в части стимулирующих выплат, ДПнв*0,03</t>
  </si>
  <si>
    <t>Количество баллов за отчетный период</t>
  </si>
  <si>
    <t>Сумма стимулирующих выплат за квартал по всем СМО, гр.9+гр.10+гр.11</t>
  </si>
  <si>
    <t>Средняя стоимость балла в расчете на 1 застрахованного, гр.8стр.7 / (гр.3стр.1 * гр.12.стр1 + гр.3стр.2 * гр.12стр.2+гр.3стр.3*гр.12стр.3+гр.3стр.4*гр.12стр.4+гр.3стр.5*гр.12стр.5+гр.3стр.6*гр.12стр.6)</t>
  </si>
  <si>
    <t>ОГБУЗ "Областная больница"</t>
  </si>
  <si>
    <t>ОГБУЗ "Детская областная больница"</t>
  </si>
  <si>
    <t>ОГБУЗ "Облученская районная больница"</t>
  </si>
  <si>
    <t>ОГБУЗ "Теплоозерская центральная районная больница"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</si>
  <si>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</si>
  <si>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</si>
  <si>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</si>
  <si>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</si>
  <si>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 центральная районная больница"</t>
  </si>
  <si>
    <r>
      <t xml:space="preserve">Количество прикрепленных на </t>
    </r>
    <r>
      <rPr>
        <b/>
        <u/>
        <sz val="10"/>
        <color theme="1"/>
        <rFont val="Times New Roman"/>
        <family val="1"/>
        <charset val="204"/>
      </rPr>
      <t>01.12.2019</t>
    </r>
    <r>
      <rPr>
        <sz val="10"/>
        <color theme="1"/>
        <rFont val="Times New Roman"/>
        <family val="1"/>
        <charset val="204"/>
      </rPr>
      <t xml:space="preserve"> - всего, гр.4 + гр.5 + гр.6, в том числе по СМО:</t>
    </r>
  </si>
  <si>
    <t>Сумма стимулирующих выплат с учетом оценки результативности по всем СМО, гр.15+гр.16+гр.17</t>
  </si>
  <si>
    <t>Филиал "Биробиджанский" АО "Страховая группа "СПАССКИЕ ВОРОТА-М", гр.4*гр.12*гр.13</t>
  </si>
  <si>
    <t>Филиал ООО "Капитал Медицинское Страхование", гр.5*гр.12*гр.13</t>
  </si>
  <si>
    <t>Хабаровскому филиалу АО "Страховая компания "СОГАЗ-Мед", гр.6*гр.12*гр.13</t>
  </si>
  <si>
    <t>СПАССКИЕ ВОРОТА-М</t>
  </si>
  <si>
    <t>Капитал Медицинское Страхование</t>
  </si>
  <si>
    <t>СОГАЗ-Мед</t>
  </si>
  <si>
    <t>Приложение № _____</t>
  </si>
  <si>
    <t xml:space="preserve">к решению Комиссии по разработке ТПОМС </t>
  </si>
  <si>
    <t>от "___" __________2020 г. №___</t>
  </si>
  <si>
    <r>
      <t xml:space="preserve">Расчет размера стимулирующих выплат за отчетный период в рамках подушевома норматива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гистологических исследований и молекулярно-генетических исследований с целью выявления онкологических заболеваний и подбора таргетной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8"/>
        <color theme="1"/>
        <rFont val="Times New Roman"/>
        <family val="1"/>
        <charset val="204"/>
      </rPr>
      <t>за январь-март 2020 года</t>
    </r>
  </si>
  <si>
    <r>
      <t xml:space="preserve">Расчет размера стимулирующих выплат за отчетный период в рамках подушевома норматива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гистологических исследований и молекулярно-генетических исследований с целью выявления онкологических заболеваний и подбора таргетной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8"/>
        <color theme="1"/>
        <rFont val="Times New Roman"/>
        <family val="1"/>
        <charset val="204"/>
      </rPr>
      <t>за январь-июнь 2020 года</t>
    </r>
  </si>
  <si>
    <r>
      <t xml:space="preserve">Расчет размера стимулирующих выплат за отчетный период в рамках подушевома норматива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гистологических исследований и молекулярно-генетических исследований с целью выявления онкологических заболеваний и подбора таргетной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8"/>
        <color theme="1"/>
        <rFont val="Times New Roman"/>
        <family val="1"/>
        <charset val="204"/>
      </rPr>
      <t>за январь-сентябрь 2020 года</t>
    </r>
  </si>
  <si>
    <t>Справочно. Дополнительная сумма финансирования по показателям результативности за январь-июнь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</si>
</sst>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_-* #,##0.0000_р_._-;\-* #,##0.0000_р_._-;_-* &quot;-&quot;??_р_._-;_-@_-"/>
    <numFmt numFmtId="166" formatCode="0.00000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</cellStyleXfs>
  <cellXfs count="41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43" fontId="4" fillId="0" borderId="2" xfId="1" applyFont="1" applyFill="1" applyBorder="1" applyAlignment="1">
      <alignment horizontal="center" vertical="center"/>
    </xf>
    <xf numFmtId="43" fontId="10" fillId="0" borderId="2" xfId="0" applyNumberFormat="1" applyFont="1" applyFill="1" applyBorder="1" applyAlignment="1">
      <alignment horizontal="center" vertical="center"/>
    </xf>
    <xf numFmtId="43" fontId="4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4" fillId="0" borderId="2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vertical="center"/>
    </xf>
    <xf numFmtId="3" fontId="10" fillId="0" borderId="2" xfId="0" applyNumberFormat="1" applyFont="1" applyFill="1" applyBorder="1" applyAlignment="1">
      <alignment horizontal="center" vertical="center"/>
    </xf>
    <xf numFmtId="43" fontId="10" fillId="0" borderId="2" xfId="1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8" fillId="0" borderId="0" xfId="0" applyFont="1" applyFill="1"/>
    <xf numFmtId="0" fontId="4" fillId="0" borderId="0" xfId="0" applyFont="1" applyFill="1"/>
    <xf numFmtId="166" fontId="4" fillId="0" borderId="0" xfId="0" applyNumberFormat="1" applyFont="1" applyFill="1"/>
    <xf numFmtId="43" fontId="0" fillId="0" borderId="0" xfId="0" applyNumberFormat="1" applyFill="1"/>
    <xf numFmtId="0" fontId="7" fillId="0" borderId="0" xfId="0" applyFont="1" applyFill="1" applyAlignment="1"/>
    <xf numFmtId="0" fontId="6" fillId="0" borderId="1" xfId="0" applyFont="1" applyFill="1" applyBorder="1" applyAlignment="1">
      <alignment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43" fontId="4" fillId="0" borderId="2" xfId="1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13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3" xfId="4"/>
    <cellStyle name="Обычный 4" xfId="2"/>
    <cellStyle name="Финансовый" xfId="1" builtinId="3"/>
    <cellStyle name="Финансовый 3" xfId="5"/>
  </cellStyles>
  <dxfs count="0"/>
  <tableStyles count="0" defaultTableStyle="TableStyleMedium2" defaultPivotStyle="PivotStyleMedium9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23"/>
  <sheetViews>
    <sheetView topLeftCell="A7" zoomScale="85" zoomScaleNormal="85" workbookViewId="0">
      <selection activeCell="E28" sqref="E28"/>
    </sheetView>
  </sheetViews>
  <sheetFormatPr defaultRowHeight="15" x14ac:dyDescent="0.25"/>
  <cols>
    <col min="1" max="1" width="6.140625" style="11" bestFit="1" customWidth="1"/>
    <col min="2" max="2" width="32.28515625" style="12" customWidth="1"/>
    <col min="3" max="4" width="13.7109375" style="11" customWidth="1"/>
    <col min="5" max="5" width="14.7109375" style="11" customWidth="1"/>
    <col min="6" max="6" width="11.42578125" style="11" customWidth="1"/>
    <col min="7" max="7" width="18.42578125" style="11" customWidth="1"/>
    <col min="8" max="8" width="20.42578125" style="11" customWidth="1"/>
    <col min="9" max="9" width="17" style="11" customWidth="1"/>
    <col min="10" max="10" width="17.7109375" style="11" customWidth="1"/>
    <col min="11" max="11" width="17.5703125" style="11" bestFit="1" customWidth="1"/>
    <col min="12" max="12" width="18.28515625" style="11" bestFit="1" customWidth="1"/>
    <col min="13" max="13" width="22.42578125" style="11" bestFit="1" customWidth="1"/>
    <col min="14" max="14" width="20.5703125" style="11" customWidth="1"/>
    <col min="15" max="15" width="19" style="11" customWidth="1"/>
    <col min="16" max="16" width="18.140625" style="11" customWidth="1"/>
    <col min="17" max="17" width="20.42578125" style="11" customWidth="1"/>
    <col min="18" max="18" width="0" style="11" hidden="1" customWidth="1"/>
    <col min="19" max="19" width="14.7109375" style="11" hidden="1" customWidth="1"/>
    <col min="20" max="20" width="10.28515625" style="11" bestFit="1" customWidth="1"/>
    <col min="21" max="21" width="13.140625" style="11" hidden="1" customWidth="1"/>
    <col min="22" max="22" width="14.7109375" style="11" hidden="1" customWidth="1"/>
    <col min="23" max="23" width="13.28515625" style="11" hidden="1" customWidth="1"/>
    <col min="24" max="24" width="12.140625" style="11" hidden="1" customWidth="1"/>
    <col min="25" max="25" width="11" style="11" hidden="1" customWidth="1"/>
    <col min="26" max="26" width="12" style="11" hidden="1" customWidth="1"/>
    <col min="27" max="27" width="11" style="11" hidden="1" customWidth="1"/>
    <col min="28" max="29" width="0" style="11" hidden="1" customWidth="1"/>
    <col min="30" max="16384" width="9.140625" style="11"/>
  </cols>
  <sheetData>
    <row r="1" spans="1:17" ht="15.75" x14ac:dyDescent="0.25">
      <c r="O1" s="30"/>
      <c r="P1" s="38" t="s">
        <v>25</v>
      </c>
      <c r="Q1" s="38"/>
    </row>
    <row r="2" spans="1:17" ht="15.75" x14ac:dyDescent="0.25">
      <c r="O2" s="38" t="s">
        <v>26</v>
      </c>
      <c r="P2" s="38"/>
      <c r="Q2" s="38"/>
    </row>
    <row r="3" spans="1:17" ht="20.25" x14ac:dyDescent="0.3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38" t="s">
        <v>27</v>
      </c>
      <c r="P3" s="38"/>
      <c r="Q3" s="38"/>
    </row>
    <row r="4" spans="1:17" ht="20.25" x14ac:dyDescent="0.3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31"/>
      <c r="P4" s="31"/>
      <c r="Q4" s="31"/>
    </row>
    <row r="5" spans="1:17" ht="20.2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31"/>
      <c r="P5" s="31"/>
      <c r="Q5" s="31"/>
    </row>
    <row r="6" spans="1:17" ht="20.25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31"/>
      <c r="P6" s="31"/>
      <c r="Q6" s="31"/>
    </row>
    <row r="7" spans="1:17" ht="123" customHeight="1" x14ac:dyDescent="0.3">
      <c r="A7" s="39" t="s">
        <v>28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</row>
    <row r="10" spans="1:17" ht="15.75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</row>
    <row r="11" spans="1:17" ht="114.75" x14ac:dyDescent="0.25">
      <c r="A11" s="13" t="s">
        <v>0</v>
      </c>
      <c r="B11" s="3" t="s">
        <v>3</v>
      </c>
      <c r="C11" s="1" t="s">
        <v>17</v>
      </c>
      <c r="D11" s="3" t="s">
        <v>22</v>
      </c>
      <c r="E11" s="3" t="s">
        <v>23</v>
      </c>
      <c r="F11" s="3" t="s">
        <v>24</v>
      </c>
      <c r="G11" s="1" t="s">
        <v>4</v>
      </c>
      <c r="H11" s="2" t="s">
        <v>6</v>
      </c>
      <c r="I11" s="3" t="s">
        <v>22</v>
      </c>
      <c r="J11" s="3" t="s">
        <v>23</v>
      </c>
      <c r="K11" s="3" t="s">
        <v>24</v>
      </c>
      <c r="L11" s="3" t="s">
        <v>5</v>
      </c>
      <c r="M11" s="1" t="s">
        <v>7</v>
      </c>
      <c r="N11" s="2" t="s">
        <v>18</v>
      </c>
      <c r="O11" s="14" t="s">
        <v>19</v>
      </c>
      <c r="P11" s="14" t="s">
        <v>20</v>
      </c>
      <c r="Q11" s="14" t="s">
        <v>21</v>
      </c>
    </row>
    <row r="12" spans="1:17" s="15" customFormat="1" ht="12" x14ac:dyDescent="0.2">
      <c r="A12" s="5">
        <v>1</v>
      </c>
      <c r="B12" s="4">
        <f>A12+1</f>
        <v>2</v>
      </c>
      <c r="C12" s="5">
        <f t="shared" ref="C12" si="0">B12+1</f>
        <v>3</v>
      </c>
      <c r="D12" s="5">
        <f t="shared" ref="D12" si="1">C12+1</f>
        <v>4</v>
      </c>
      <c r="E12" s="5">
        <f t="shared" ref="E12" si="2">D12+1</f>
        <v>5</v>
      </c>
      <c r="F12" s="5">
        <f t="shared" ref="F12" si="3">E12+1</f>
        <v>6</v>
      </c>
      <c r="G12" s="5">
        <f t="shared" ref="G12" si="4">F12+1</f>
        <v>7</v>
      </c>
      <c r="H12" s="5">
        <f t="shared" ref="H12" si="5">G12+1</f>
        <v>8</v>
      </c>
      <c r="I12" s="5">
        <f t="shared" ref="I12" si="6">H12+1</f>
        <v>9</v>
      </c>
      <c r="J12" s="5">
        <f t="shared" ref="J12" si="7">I12+1</f>
        <v>10</v>
      </c>
      <c r="K12" s="5">
        <f t="shared" ref="K12" si="8">J12+1</f>
        <v>11</v>
      </c>
      <c r="L12" s="5">
        <f t="shared" ref="L12" si="9">K12+1</f>
        <v>12</v>
      </c>
      <c r="M12" s="5">
        <f t="shared" ref="M12:Q12" si="10">L12+1</f>
        <v>13</v>
      </c>
      <c r="N12" s="4">
        <f t="shared" si="10"/>
        <v>14</v>
      </c>
      <c r="O12" s="5">
        <f t="shared" si="10"/>
        <v>15</v>
      </c>
      <c r="P12" s="4">
        <f t="shared" si="10"/>
        <v>16</v>
      </c>
      <c r="Q12" s="5">
        <f t="shared" si="10"/>
        <v>17</v>
      </c>
    </row>
    <row r="13" spans="1:17" ht="30" customHeight="1" x14ac:dyDescent="0.25">
      <c r="A13" s="16">
        <v>1</v>
      </c>
      <c r="B13" s="6" t="s">
        <v>8</v>
      </c>
      <c r="C13" s="7">
        <f t="shared" ref="C13:C21" si="11">D13+E13+F13</f>
        <v>62102</v>
      </c>
      <c r="D13" s="7">
        <v>5231</v>
      </c>
      <c r="E13" s="7">
        <v>36357</v>
      </c>
      <c r="F13" s="7">
        <v>20514</v>
      </c>
      <c r="G13" s="17">
        <v>3.2894999999999897</v>
      </c>
      <c r="H13" s="10">
        <f>I13+J13+K13</f>
        <v>612853.57999999996</v>
      </c>
      <c r="I13" s="10">
        <f>ROUND((D13*G13)*3,2)</f>
        <v>51622.12</v>
      </c>
      <c r="J13" s="10">
        <f>ROUND((E13*G13)*3,2)</f>
        <v>358789.05</v>
      </c>
      <c r="K13" s="10">
        <f>ROUND((F13*G13)*3,2)</f>
        <v>202442.41</v>
      </c>
      <c r="L13" s="13">
        <v>52</v>
      </c>
      <c r="M13" s="35">
        <f>H22/(C13*L13+C14*L14+C15*L15+C16*L16+C17*L17+C18*L18+C19*L19+C20*L20+C21*L21)</f>
        <v>0.3293543449141077</v>
      </c>
      <c r="N13" s="8">
        <f>O13+P13+Q13</f>
        <v>1063585.2799999998</v>
      </c>
      <c r="O13" s="8">
        <f>ROUND(D13*L13*$M$13,2)</f>
        <v>89588.33</v>
      </c>
      <c r="P13" s="8">
        <f>ROUND(E13*L13*$M$13,2)-0.02</f>
        <v>622665.44999999995</v>
      </c>
      <c r="Q13" s="8">
        <f>ROUND(F13*L13*$M$13,2)</f>
        <v>351331.5</v>
      </c>
    </row>
    <row r="14" spans="1:17" ht="30" x14ac:dyDescent="0.25">
      <c r="A14" s="16">
        <f>A13+1</f>
        <v>2</v>
      </c>
      <c r="B14" s="6" t="s">
        <v>9</v>
      </c>
      <c r="C14" s="7">
        <f t="shared" si="11"/>
        <v>18286</v>
      </c>
      <c r="D14" s="7">
        <v>981</v>
      </c>
      <c r="E14" s="7">
        <v>10966</v>
      </c>
      <c r="F14" s="7">
        <v>6339</v>
      </c>
      <c r="G14" s="17">
        <v>9.2627000000000006</v>
      </c>
      <c r="H14" s="10">
        <f>I14+J14+K14</f>
        <v>508133.19999999995</v>
      </c>
      <c r="I14" s="10">
        <f>ROUND((D14*G14)*3,2)</f>
        <v>27260.13</v>
      </c>
      <c r="J14" s="10">
        <f t="shared" ref="J14:J21" si="12">ROUND((E14*G14)*3,2)</f>
        <v>304724.3</v>
      </c>
      <c r="K14" s="10">
        <f t="shared" ref="K14:K21" si="13">ROUND((F14*G14)*3,2)</f>
        <v>176148.77</v>
      </c>
      <c r="L14" s="13">
        <v>50</v>
      </c>
      <c r="M14" s="36"/>
      <c r="N14" s="8">
        <f t="shared" ref="N14:N21" si="14">O14+P14+Q14</f>
        <v>301128.68</v>
      </c>
      <c r="O14" s="8">
        <f t="shared" ref="O14:O21" si="15">ROUND(D14*L14*$M$13,2)</f>
        <v>16154.83</v>
      </c>
      <c r="P14" s="8">
        <f t="shared" ref="P14:P21" si="16">ROUND(E14*L14*$M$13,2)</f>
        <v>180584.99</v>
      </c>
      <c r="Q14" s="8">
        <f t="shared" ref="Q14:Q21" si="17">ROUND(F14*L14*$M$13,2)</f>
        <v>104388.86</v>
      </c>
    </row>
    <row r="15" spans="1:17" ht="30" x14ac:dyDescent="0.25">
      <c r="A15" s="16">
        <v>3</v>
      </c>
      <c r="B15" s="6" t="s">
        <v>10</v>
      </c>
      <c r="C15" s="7">
        <f t="shared" si="11"/>
        <v>11825</v>
      </c>
      <c r="D15" s="7">
        <v>79</v>
      </c>
      <c r="E15" s="7">
        <v>9429</v>
      </c>
      <c r="F15" s="7">
        <v>2317</v>
      </c>
      <c r="G15" s="17">
        <v>13.63839999999999</v>
      </c>
      <c r="H15" s="10">
        <f>I15+J15+K15</f>
        <v>483822.24</v>
      </c>
      <c r="I15" s="10">
        <f t="shared" ref="I15:I21" si="18">ROUND((D15*G15)*3,2)</f>
        <v>3232.3</v>
      </c>
      <c r="J15" s="10">
        <f t="shared" si="12"/>
        <v>385789.42</v>
      </c>
      <c r="K15" s="10">
        <f t="shared" si="13"/>
        <v>94800.52</v>
      </c>
      <c r="L15" s="13">
        <v>52</v>
      </c>
      <c r="M15" s="36"/>
      <c r="N15" s="8">
        <f t="shared" si="14"/>
        <v>202519.99</v>
      </c>
      <c r="O15" s="8">
        <f t="shared" si="15"/>
        <v>1352.99</v>
      </c>
      <c r="P15" s="8">
        <f t="shared" si="16"/>
        <v>161485.07</v>
      </c>
      <c r="Q15" s="8">
        <f t="shared" si="17"/>
        <v>39681.93</v>
      </c>
    </row>
    <row r="16" spans="1:17" ht="30" x14ac:dyDescent="0.25">
      <c r="A16" s="16">
        <v>4</v>
      </c>
      <c r="B16" s="6" t="s">
        <v>11</v>
      </c>
      <c r="C16" s="7">
        <f t="shared" si="11"/>
        <v>16254</v>
      </c>
      <c r="D16" s="7">
        <v>1447</v>
      </c>
      <c r="E16" s="7">
        <v>8493</v>
      </c>
      <c r="F16" s="7">
        <v>6314</v>
      </c>
      <c r="G16" s="17">
        <v>5.5600999999999772</v>
      </c>
      <c r="H16" s="10">
        <f t="shared" ref="H16:H21" si="19">I16+J16+K16</f>
        <v>271121.58999999997</v>
      </c>
      <c r="I16" s="10">
        <f t="shared" si="18"/>
        <v>24136.39</v>
      </c>
      <c r="J16" s="10">
        <f t="shared" si="12"/>
        <v>141665.79</v>
      </c>
      <c r="K16" s="10">
        <f t="shared" si="13"/>
        <v>105319.41</v>
      </c>
      <c r="L16" s="13">
        <v>50</v>
      </c>
      <c r="M16" s="36"/>
      <c r="N16" s="8">
        <f t="shared" si="14"/>
        <v>267666.28000000003</v>
      </c>
      <c r="O16" s="8">
        <f t="shared" si="15"/>
        <v>23828.79</v>
      </c>
      <c r="P16" s="8">
        <f t="shared" si="16"/>
        <v>139860.32</v>
      </c>
      <c r="Q16" s="8">
        <f t="shared" si="17"/>
        <v>103977.17</v>
      </c>
    </row>
    <row r="17" spans="1:20" ht="30" x14ac:dyDescent="0.25">
      <c r="A17" s="16">
        <v>5</v>
      </c>
      <c r="B17" s="6" t="s">
        <v>12</v>
      </c>
      <c r="C17" s="7">
        <f t="shared" si="11"/>
        <v>12287</v>
      </c>
      <c r="D17" s="7">
        <v>492</v>
      </c>
      <c r="E17" s="7">
        <v>11413</v>
      </c>
      <c r="F17" s="7">
        <v>382</v>
      </c>
      <c r="G17" s="17">
        <v>4.7977999999999996</v>
      </c>
      <c r="H17" s="10">
        <f t="shared" si="19"/>
        <v>176851.69999999998</v>
      </c>
      <c r="I17" s="10">
        <f t="shared" si="18"/>
        <v>7081.55</v>
      </c>
      <c r="J17" s="10">
        <f t="shared" si="12"/>
        <v>164271.87</v>
      </c>
      <c r="K17" s="10">
        <f t="shared" si="13"/>
        <v>5498.28</v>
      </c>
      <c r="L17" s="13">
        <v>48</v>
      </c>
      <c r="M17" s="36"/>
      <c r="N17" s="8">
        <f t="shared" si="14"/>
        <v>194245.28</v>
      </c>
      <c r="O17" s="8">
        <f t="shared" si="15"/>
        <v>7778.03</v>
      </c>
      <c r="P17" s="8">
        <f t="shared" si="16"/>
        <v>180428.21</v>
      </c>
      <c r="Q17" s="8">
        <f t="shared" si="17"/>
        <v>6039.04</v>
      </c>
    </row>
    <row r="18" spans="1:20" ht="30" x14ac:dyDescent="0.25">
      <c r="A18" s="16">
        <v>6</v>
      </c>
      <c r="B18" s="6" t="s">
        <v>13</v>
      </c>
      <c r="C18" s="7">
        <f t="shared" si="11"/>
        <v>8354</v>
      </c>
      <c r="D18" s="7">
        <v>842</v>
      </c>
      <c r="E18" s="7">
        <v>7065</v>
      </c>
      <c r="F18" s="7">
        <v>447</v>
      </c>
      <c r="G18" s="17">
        <v>8.5088999999999828</v>
      </c>
      <c r="H18" s="10">
        <f t="shared" si="19"/>
        <v>213250.05000000002</v>
      </c>
      <c r="I18" s="10">
        <f t="shared" si="18"/>
        <v>21493.48</v>
      </c>
      <c r="J18" s="10">
        <f t="shared" si="12"/>
        <v>180346.14</v>
      </c>
      <c r="K18" s="10">
        <f t="shared" si="13"/>
        <v>11410.43</v>
      </c>
      <c r="L18" s="13">
        <v>52</v>
      </c>
      <c r="M18" s="36"/>
      <c r="N18" s="8">
        <f t="shared" si="14"/>
        <v>143074.16</v>
      </c>
      <c r="O18" s="8">
        <f t="shared" si="15"/>
        <v>14420.45</v>
      </c>
      <c r="P18" s="8">
        <f>ROUND(E18*L18*$M$13,2)</f>
        <v>120998.2</v>
      </c>
      <c r="Q18" s="8">
        <f t="shared" si="17"/>
        <v>7655.51</v>
      </c>
    </row>
    <row r="19" spans="1:20" ht="30" x14ac:dyDescent="0.25">
      <c r="A19" s="16">
        <v>7</v>
      </c>
      <c r="B19" s="6" t="s">
        <v>14</v>
      </c>
      <c r="C19" s="7">
        <f t="shared" si="11"/>
        <v>15422</v>
      </c>
      <c r="D19" s="7">
        <v>2270</v>
      </c>
      <c r="E19" s="7">
        <v>10193</v>
      </c>
      <c r="F19" s="7">
        <v>2959</v>
      </c>
      <c r="G19" s="17">
        <v>4.5148000000000081</v>
      </c>
      <c r="H19" s="10">
        <f t="shared" si="19"/>
        <v>208881.74000000002</v>
      </c>
      <c r="I19" s="10">
        <f t="shared" si="18"/>
        <v>30745.79</v>
      </c>
      <c r="J19" s="10">
        <f t="shared" si="12"/>
        <v>138058.07</v>
      </c>
      <c r="K19" s="10">
        <f t="shared" si="13"/>
        <v>40077.879999999997</v>
      </c>
      <c r="L19" s="13">
        <v>50</v>
      </c>
      <c r="M19" s="36"/>
      <c r="N19" s="8">
        <f t="shared" si="14"/>
        <v>253965.14</v>
      </c>
      <c r="O19" s="8">
        <f t="shared" si="15"/>
        <v>37381.72</v>
      </c>
      <c r="P19" s="8">
        <f t="shared" si="16"/>
        <v>167855.44</v>
      </c>
      <c r="Q19" s="8">
        <f t="shared" si="17"/>
        <v>48727.98</v>
      </c>
    </row>
    <row r="20" spans="1:20" ht="30" x14ac:dyDescent="0.25">
      <c r="A20" s="16">
        <v>8</v>
      </c>
      <c r="B20" s="6" t="s">
        <v>15</v>
      </c>
      <c r="C20" s="7">
        <f t="shared" si="11"/>
        <v>9410</v>
      </c>
      <c r="D20" s="7">
        <v>72</v>
      </c>
      <c r="E20" s="7">
        <v>8925</v>
      </c>
      <c r="F20" s="7">
        <v>413</v>
      </c>
      <c r="G20" s="17">
        <v>4.8591000000000122</v>
      </c>
      <c r="H20" s="10">
        <f t="shared" si="19"/>
        <v>137172.39000000001</v>
      </c>
      <c r="I20" s="10">
        <f t="shared" si="18"/>
        <v>1049.57</v>
      </c>
      <c r="J20" s="10">
        <f t="shared" si="12"/>
        <v>130102.39999999999</v>
      </c>
      <c r="K20" s="10">
        <f t="shared" si="13"/>
        <v>6020.42</v>
      </c>
      <c r="L20" s="13">
        <v>50</v>
      </c>
      <c r="M20" s="36"/>
      <c r="N20" s="8">
        <f t="shared" si="14"/>
        <v>154961.23000000001</v>
      </c>
      <c r="O20" s="8">
        <f t="shared" si="15"/>
        <v>1185.68</v>
      </c>
      <c r="P20" s="8">
        <f t="shared" si="16"/>
        <v>146974.38</v>
      </c>
      <c r="Q20" s="8">
        <f t="shared" si="17"/>
        <v>6801.17</v>
      </c>
    </row>
    <row r="21" spans="1:20" ht="30" x14ac:dyDescent="0.25">
      <c r="A21" s="16">
        <v>9</v>
      </c>
      <c r="B21" s="6" t="s">
        <v>16</v>
      </c>
      <c r="C21" s="7">
        <f t="shared" si="11"/>
        <v>9948</v>
      </c>
      <c r="D21" s="7">
        <v>576</v>
      </c>
      <c r="E21" s="7">
        <v>6449</v>
      </c>
      <c r="F21" s="7">
        <v>2923</v>
      </c>
      <c r="G21" s="17">
        <v>4.4524999999999864</v>
      </c>
      <c r="H21" s="10">
        <f t="shared" si="19"/>
        <v>132880.41</v>
      </c>
      <c r="I21" s="10">
        <f t="shared" si="18"/>
        <v>7693.92</v>
      </c>
      <c r="J21" s="10">
        <f t="shared" si="12"/>
        <v>86142.52</v>
      </c>
      <c r="K21" s="10">
        <f t="shared" si="13"/>
        <v>39043.97</v>
      </c>
      <c r="L21" s="13">
        <v>50</v>
      </c>
      <c r="M21" s="37"/>
      <c r="N21" s="8">
        <f t="shared" si="14"/>
        <v>163820.85999999999</v>
      </c>
      <c r="O21" s="8">
        <f t="shared" si="15"/>
        <v>9485.41</v>
      </c>
      <c r="P21" s="8">
        <f t="shared" si="16"/>
        <v>106200.31</v>
      </c>
      <c r="Q21" s="8">
        <f t="shared" si="17"/>
        <v>48135.14</v>
      </c>
    </row>
    <row r="22" spans="1:20" s="24" customFormat="1" ht="14.25" x14ac:dyDescent="0.2">
      <c r="A22" s="18">
        <v>10</v>
      </c>
      <c r="B22" s="19" t="s">
        <v>1</v>
      </c>
      <c r="C22" s="20">
        <f>D22+E22+F22</f>
        <v>163888</v>
      </c>
      <c r="D22" s="20">
        <f>SUM(D13:D21)</f>
        <v>11990</v>
      </c>
      <c r="E22" s="20">
        <f t="shared" ref="E22:F22" si="20">SUM(E13:E21)</f>
        <v>109290</v>
      </c>
      <c r="F22" s="20">
        <f t="shared" si="20"/>
        <v>42608</v>
      </c>
      <c r="G22" s="9" t="s">
        <v>2</v>
      </c>
      <c r="H22" s="21">
        <f>I22+J22+K22</f>
        <v>2744966.9000000004</v>
      </c>
      <c r="I22" s="21">
        <f>SUM(I13:I21)</f>
        <v>174315.25000000003</v>
      </c>
      <c r="J22" s="21">
        <f t="shared" ref="J22:K22" si="21">SUM(J13:J21)</f>
        <v>1889889.5600000003</v>
      </c>
      <c r="K22" s="21">
        <f t="shared" si="21"/>
        <v>680762.09000000008</v>
      </c>
      <c r="L22" s="22">
        <f>SUM(L13:L21)</f>
        <v>454</v>
      </c>
      <c r="M22" s="23" t="s">
        <v>2</v>
      </c>
      <c r="N22" s="9">
        <f>SUM(N13:N21)</f>
        <v>2744966.9</v>
      </c>
      <c r="O22" s="9">
        <f>SUM(O13:O21)</f>
        <v>201176.23</v>
      </c>
      <c r="P22" s="9">
        <f t="shared" ref="P22:Q22" si="22">SUM(P13:P21)</f>
        <v>1827052.37</v>
      </c>
      <c r="Q22" s="9">
        <f t="shared" si="22"/>
        <v>716738.3</v>
      </c>
    </row>
    <row r="23" spans="1:20" x14ac:dyDescent="0.25">
      <c r="N23" s="25"/>
      <c r="O23" s="26"/>
      <c r="P23" s="26"/>
      <c r="Q23" s="26"/>
      <c r="T23" s="27"/>
    </row>
  </sheetData>
  <mergeCells count="5">
    <mergeCell ref="M13:M21"/>
    <mergeCell ref="P1:Q1"/>
    <mergeCell ref="O2:Q2"/>
    <mergeCell ref="O3:Q3"/>
    <mergeCell ref="A7:Q7"/>
  </mergeCells>
  <pageMargins left="3.937007874015748E-2" right="3.937007874015748E-2" top="3.937007874015748E-2" bottom="3.937007874015748E-2" header="3.937007874015748E-2" footer="3.937007874015748E-2"/>
  <pageSetup paperSize="9" scale="4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3"/>
  <sheetViews>
    <sheetView zoomScale="80" zoomScaleNormal="80" workbookViewId="0">
      <selection activeCell="P14" sqref="P14"/>
    </sheetView>
  </sheetViews>
  <sheetFormatPr defaultRowHeight="15" x14ac:dyDescent="0.25"/>
  <cols>
    <col min="1" max="1" width="6.140625" style="11" bestFit="1" customWidth="1"/>
    <col min="2" max="2" width="32.28515625" style="12" customWidth="1"/>
    <col min="3" max="4" width="13.7109375" style="11" customWidth="1"/>
    <col min="5" max="5" width="14.7109375" style="11" customWidth="1"/>
    <col min="6" max="6" width="11.42578125" style="11" customWidth="1"/>
    <col min="7" max="7" width="18.42578125" style="11" customWidth="1"/>
    <col min="8" max="8" width="20.42578125" style="11" customWidth="1"/>
    <col min="9" max="9" width="17" style="11" customWidth="1"/>
    <col min="10" max="10" width="17.7109375" style="11" customWidth="1"/>
    <col min="11" max="11" width="17.5703125" style="11" bestFit="1" customWidth="1"/>
    <col min="12" max="12" width="18.28515625" style="11" bestFit="1" customWidth="1"/>
    <col min="13" max="13" width="23.85546875" style="11" customWidth="1"/>
    <col min="14" max="14" width="20.5703125" style="11" customWidth="1"/>
    <col min="15" max="15" width="19" style="11" customWidth="1"/>
    <col min="16" max="16" width="18.140625" style="11" customWidth="1"/>
    <col min="17" max="17" width="20.42578125" style="11" customWidth="1"/>
    <col min="18" max="18" width="0" style="11" hidden="1" customWidth="1"/>
    <col min="19" max="19" width="14.7109375" style="11" hidden="1" customWidth="1"/>
    <col min="20" max="20" width="10.28515625" style="11" bestFit="1" customWidth="1"/>
    <col min="21" max="21" width="13.140625" style="11" hidden="1" customWidth="1"/>
    <col min="22" max="22" width="14.7109375" style="11" hidden="1" customWidth="1"/>
    <col min="23" max="23" width="13.28515625" style="11" hidden="1" customWidth="1"/>
    <col min="24" max="24" width="12.140625" style="11" hidden="1" customWidth="1"/>
    <col min="25" max="25" width="11" style="11" hidden="1" customWidth="1"/>
    <col min="26" max="26" width="12" style="11" hidden="1" customWidth="1"/>
    <col min="27" max="27" width="11" style="11" hidden="1" customWidth="1"/>
    <col min="28" max="29" width="0" style="11" hidden="1" customWidth="1"/>
    <col min="30" max="16384" width="9.140625" style="11"/>
  </cols>
  <sheetData>
    <row r="1" spans="1:17" ht="15.75" x14ac:dyDescent="0.25">
      <c r="O1" s="30"/>
      <c r="P1" s="38" t="s">
        <v>25</v>
      </c>
      <c r="Q1" s="38"/>
    </row>
    <row r="2" spans="1:17" ht="15.75" x14ac:dyDescent="0.25">
      <c r="O2" s="38" t="s">
        <v>26</v>
      </c>
      <c r="P2" s="38"/>
      <c r="Q2" s="38"/>
    </row>
    <row r="3" spans="1:17" ht="20.25" x14ac:dyDescent="0.3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38" t="s">
        <v>27</v>
      </c>
      <c r="P3" s="38"/>
      <c r="Q3" s="38"/>
    </row>
    <row r="4" spans="1:17" ht="20.25" x14ac:dyDescent="0.3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31"/>
      <c r="P4" s="31"/>
      <c r="Q4" s="31"/>
    </row>
    <row r="5" spans="1:17" ht="20.2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31"/>
      <c r="P5" s="31"/>
      <c r="Q5" s="31"/>
    </row>
    <row r="6" spans="1:17" ht="20.25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31"/>
      <c r="P6" s="31"/>
      <c r="Q6" s="31"/>
    </row>
    <row r="7" spans="1:17" ht="123" customHeight="1" x14ac:dyDescent="0.3">
      <c r="A7" s="39" t="s">
        <v>29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</row>
    <row r="10" spans="1:17" ht="15.75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</row>
    <row r="11" spans="1:17" ht="132.75" customHeight="1" x14ac:dyDescent="0.25">
      <c r="A11" s="13" t="s">
        <v>0</v>
      </c>
      <c r="B11" s="3" t="s">
        <v>3</v>
      </c>
      <c r="C11" s="1" t="s">
        <v>17</v>
      </c>
      <c r="D11" s="3" t="s">
        <v>22</v>
      </c>
      <c r="E11" s="3" t="s">
        <v>23</v>
      </c>
      <c r="F11" s="3" t="s">
        <v>24</v>
      </c>
      <c r="G11" s="1" t="s">
        <v>4</v>
      </c>
      <c r="H11" s="2" t="s">
        <v>6</v>
      </c>
      <c r="I11" s="3" t="s">
        <v>22</v>
      </c>
      <c r="J11" s="3" t="s">
        <v>23</v>
      </c>
      <c r="K11" s="3" t="s">
        <v>24</v>
      </c>
      <c r="L11" s="3" t="s">
        <v>5</v>
      </c>
      <c r="M11" s="1" t="s">
        <v>7</v>
      </c>
      <c r="N11" s="2" t="s">
        <v>18</v>
      </c>
      <c r="O11" s="14" t="s">
        <v>19</v>
      </c>
      <c r="P11" s="14" t="s">
        <v>20</v>
      </c>
      <c r="Q11" s="14" t="s">
        <v>21</v>
      </c>
    </row>
    <row r="12" spans="1:17" s="15" customFormat="1" ht="12" x14ac:dyDescent="0.2">
      <c r="A12" s="5">
        <v>1</v>
      </c>
      <c r="B12" s="4">
        <f>A12+1</f>
        <v>2</v>
      </c>
      <c r="C12" s="5">
        <f t="shared" ref="C12:Q12" si="0">B12+1</f>
        <v>3</v>
      </c>
      <c r="D12" s="5">
        <f t="shared" si="0"/>
        <v>4</v>
      </c>
      <c r="E12" s="5">
        <f t="shared" si="0"/>
        <v>5</v>
      </c>
      <c r="F12" s="5">
        <f t="shared" si="0"/>
        <v>6</v>
      </c>
      <c r="G12" s="5">
        <f t="shared" si="0"/>
        <v>7</v>
      </c>
      <c r="H12" s="5">
        <f t="shared" si="0"/>
        <v>8</v>
      </c>
      <c r="I12" s="5">
        <f t="shared" si="0"/>
        <v>9</v>
      </c>
      <c r="J12" s="5">
        <f t="shared" si="0"/>
        <v>10</v>
      </c>
      <c r="K12" s="5">
        <f t="shared" si="0"/>
        <v>11</v>
      </c>
      <c r="L12" s="5">
        <f t="shared" si="0"/>
        <v>12</v>
      </c>
      <c r="M12" s="5">
        <f t="shared" si="0"/>
        <v>13</v>
      </c>
      <c r="N12" s="4">
        <f t="shared" si="0"/>
        <v>14</v>
      </c>
      <c r="O12" s="5">
        <f t="shared" si="0"/>
        <v>15</v>
      </c>
      <c r="P12" s="4">
        <f t="shared" si="0"/>
        <v>16</v>
      </c>
      <c r="Q12" s="5">
        <f t="shared" si="0"/>
        <v>17</v>
      </c>
    </row>
    <row r="13" spans="1:17" ht="30" customHeight="1" x14ac:dyDescent="0.25">
      <c r="A13" s="16">
        <v>1</v>
      </c>
      <c r="B13" s="6" t="s">
        <v>8</v>
      </c>
      <c r="C13" s="7">
        <f t="shared" ref="C13:C21" si="1">D13+E13+F13</f>
        <v>62102</v>
      </c>
      <c r="D13" s="7">
        <v>5231</v>
      </c>
      <c r="E13" s="7">
        <v>36357</v>
      </c>
      <c r="F13" s="7">
        <v>20514</v>
      </c>
      <c r="G13" s="17">
        <v>6.0758999999999999</v>
      </c>
      <c r="H13" s="10">
        <f>I13+J13+K13</f>
        <v>1131976.6299999999</v>
      </c>
      <c r="I13" s="10">
        <f>ROUND((D13*G13)*3,2)</f>
        <v>95349.1</v>
      </c>
      <c r="J13" s="10">
        <f>ROUND((E13*G13)*3,2)</f>
        <v>662704.49</v>
      </c>
      <c r="K13" s="10">
        <f>ROUND((F13*G13)*3,2)</f>
        <v>373923.04</v>
      </c>
      <c r="L13" s="13">
        <v>52</v>
      </c>
      <c r="M13" s="35">
        <f>H22/(C13*L13+C14*L14+C15*L15+C16*L16+C17*L17+C18*L18+C19*L19+C20*L20+C21*L21)</f>
        <v>0.56536219539583843</v>
      </c>
      <c r="N13" s="8">
        <f>O13+P13+Q13</f>
        <v>1825726.38</v>
      </c>
      <c r="O13" s="8">
        <f>ROUND(D13*L13*$M$13,2)</f>
        <v>153785.29999999999</v>
      </c>
      <c r="P13" s="8">
        <f>ROUND(E13*L13*$M$13,2)-0.01</f>
        <v>1068853.3999999999</v>
      </c>
      <c r="Q13" s="8">
        <f>ROUND(F13*L13*$M$13,2)</f>
        <v>603087.68000000005</v>
      </c>
    </row>
    <row r="14" spans="1:17" ht="30" x14ac:dyDescent="0.25">
      <c r="A14" s="16">
        <f>A13+1</f>
        <v>2</v>
      </c>
      <c r="B14" s="6" t="s">
        <v>9</v>
      </c>
      <c r="C14" s="7">
        <f t="shared" si="1"/>
        <v>18286</v>
      </c>
      <c r="D14" s="7">
        <v>981</v>
      </c>
      <c r="E14" s="7">
        <v>10966</v>
      </c>
      <c r="F14" s="7">
        <v>6339</v>
      </c>
      <c r="G14" s="17">
        <v>17.108599999999999</v>
      </c>
      <c r="H14" s="10">
        <f>I14+J14+K14</f>
        <v>938543.58</v>
      </c>
      <c r="I14" s="10">
        <f>ROUND((D14*G14)*3,2)</f>
        <v>50350.61</v>
      </c>
      <c r="J14" s="10">
        <f t="shared" ref="J14:J21" si="2">ROUND((E14*G14)*3,2)</f>
        <v>562838.72</v>
      </c>
      <c r="K14" s="10">
        <f t="shared" ref="K14:K21" si="3">ROUND((F14*G14)*3,2)</f>
        <v>325354.25</v>
      </c>
      <c r="L14" s="13">
        <v>52</v>
      </c>
      <c r="M14" s="36"/>
      <c r="N14" s="8">
        <f t="shared" ref="N14:N21" si="4">O14+P14+Q14</f>
        <v>537587.09</v>
      </c>
      <c r="O14" s="8">
        <f t="shared" ref="O14:O21" si="5">ROUND(D14*L14*$M$13,2)</f>
        <v>28840.26</v>
      </c>
      <c r="P14" s="8">
        <f t="shared" ref="P14:P21" si="6">ROUND(E14*L14*$M$13,2)</f>
        <v>322387.62</v>
      </c>
      <c r="Q14" s="8">
        <f t="shared" ref="Q14:Q21" si="7">ROUND(F14*L14*$M$13,2)</f>
        <v>186359.21</v>
      </c>
    </row>
    <row r="15" spans="1:17" ht="30" x14ac:dyDescent="0.25">
      <c r="A15" s="16">
        <v>3</v>
      </c>
      <c r="B15" s="6" t="s">
        <v>10</v>
      </c>
      <c r="C15" s="7">
        <f t="shared" si="1"/>
        <v>11825</v>
      </c>
      <c r="D15" s="7">
        <v>79</v>
      </c>
      <c r="E15" s="7">
        <v>9429</v>
      </c>
      <c r="F15" s="7">
        <v>2317</v>
      </c>
      <c r="G15" s="17">
        <v>19.166799999999999</v>
      </c>
      <c r="H15" s="10">
        <f>I15+J15+K15</f>
        <v>679942.23</v>
      </c>
      <c r="I15" s="10">
        <f t="shared" ref="I15:I21" si="8">ROUND((D15*G15)*3,2)</f>
        <v>4542.53</v>
      </c>
      <c r="J15" s="10">
        <f t="shared" si="2"/>
        <v>542171.27</v>
      </c>
      <c r="K15" s="10">
        <f t="shared" si="3"/>
        <v>133228.43</v>
      </c>
      <c r="L15" s="13">
        <v>52</v>
      </c>
      <c r="M15" s="36"/>
      <c r="N15" s="8">
        <f t="shared" si="4"/>
        <v>347641.22</v>
      </c>
      <c r="O15" s="8">
        <f t="shared" si="5"/>
        <v>2322.5100000000002</v>
      </c>
      <c r="P15" s="8">
        <f t="shared" si="6"/>
        <v>277201.61</v>
      </c>
      <c r="Q15" s="8">
        <f t="shared" si="7"/>
        <v>68117.100000000006</v>
      </c>
    </row>
    <row r="16" spans="1:17" ht="30" x14ac:dyDescent="0.25">
      <c r="A16" s="16">
        <v>4</v>
      </c>
      <c r="B16" s="6" t="s">
        <v>11</v>
      </c>
      <c r="C16" s="7">
        <f t="shared" si="1"/>
        <v>16254</v>
      </c>
      <c r="D16" s="7">
        <v>1447</v>
      </c>
      <c r="E16" s="7">
        <v>8493</v>
      </c>
      <c r="F16" s="7">
        <v>6314</v>
      </c>
      <c r="G16" s="17">
        <v>8.8531999999999993</v>
      </c>
      <c r="H16" s="10">
        <f t="shared" ref="H16:H21" si="9">I16+J16+K16</f>
        <v>431699.73</v>
      </c>
      <c r="I16" s="10">
        <f t="shared" si="8"/>
        <v>38431.74</v>
      </c>
      <c r="J16" s="10">
        <f t="shared" si="2"/>
        <v>225570.68</v>
      </c>
      <c r="K16" s="10">
        <f t="shared" si="3"/>
        <v>167697.31</v>
      </c>
      <c r="L16" s="13">
        <v>50</v>
      </c>
      <c r="M16" s="36"/>
      <c r="N16" s="8">
        <f t="shared" si="4"/>
        <v>459469.86</v>
      </c>
      <c r="O16" s="8">
        <f t="shared" si="5"/>
        <v>40903.949999999997</v>
      </c>
      <c r="P16" s="8">
        <f t="shared" si="6"/>
        <v>240081.06</v>
      </c>
      <c r="Q16" s="8">
        <f t="shared" si="7"/>
        <v>178484.85</v>
      </c>
    </row>
    <row r="17" spans="1:20" ht="30" x14ac:dyDescent="0.25">
      <c r="A17" s="16">
        <v>5</v>
      </c>
      <c r="B17" s="6" t="s">
        <v>12</v>
      </c>
      <c r="C17" s="7">
        <f t="shared" si="1"/>
        <v>12287</v>
      </c>
      <c r="D17" s="7">
        <v>492</v>
      </c>
      <c r="E17" s="7">
        <v>11413</v>
      </c>
      <c r="F17" s="7">
        <v>382</v>
      </c>
      <c r="G17" s="17">
        <v>8.8618000000000006</v>
      </c>
      <c r="H17" s="10">
        <f t="shared" si="9"/>
        <v>326654.81</v>
      </c>
      <c r="I17" s="10">
        <f t="shared" si="8"/>
        <v>13080.02</v>
      </c>
      <c r="J17" s="10">
        <f t="shared" si="2"/>
        <v>303419.17</v>
      </c>
      <c r="K17" s="10">
        <f t="shared" si="3"/>
        <v>10155.620000000001</v>
      </c>
      <c r="L17" s="13">
        <v>50</v>
      </c>
      <c r="M17" s="36"/>
      <c r="N17" s="8">
        <f t="shared" si="4"/>
        <v>347330.26999999996</v>
      </c>
      <c r="O17" s="8">
        <f t="shared" si="5"/>
        <v>13907.91</v>
      </c>
      <c r="P17" s="8">
        <f t="shared" si="6"/>
        <v>322623.94</v>
      </c>
      <c r="Q17" s="8">
        <f t="shared" si="7"/>
        <v>10798.42</v>
      </c>
    </row>
    <row r="18" spans="1:20" ht="30" x14ac:dyDescent="0.25">
      <c r="A18" s="16">
        <v>6</v>
      </c>
      <c r="B18" s="6" t="s">
        <v>13</v>
      </c>
      <c r="C18" s="7">
        <f t="shared" si="1"/>
        <v>8354</v>
      </c>
      <c r="D18" s="7">
        <v>842</v>
      </c>
      <c r="E18" s="7">
        <v>7065</v>
      </c>
      <c r="F18" s="7">
        <v>447</v>
      </c>
      <c r="G18" s="17">
        <v>14.537599999999999</v>
      </c>
      <c r="H18" s="10">
        <f t="shared" si="9"/>
        <v>364341.32999999996</v>
      </c>
      <c r="I18" s="10">
        <f t="shared" si="8"/>
        <v>36721.980000000003</v>
      </c>
      <c r="J18" s="10">
        <f t="shared" si="2"/>
        <v>308124.43</v>
      </c>
      <c r="K18" s="10">
        <f t="shared" si="3"/>
        <v>19494.919999999998</v>
      </c>
      <c r="L18" s="13">
        <v>52</v>
      </c>
      <c r="M18" s="36"/>
      <c r="N18" s="8">
        <f t="shared" si="4"/>
        <v>245597.86000000002</v>
      </c>
      <c r="O18" s="8">
        <f t="shared" si="5"/>
        <v>24753.82</v>
      </c>
      <c r="P18" s="8">
        <f>ROUND(E18*L18*$M$13,2)</f>
        <v>207702.76</v>
      </c>
      <c r="Q18" s="8">
        <f t="shared" si="7"/>
        <v>13141.28</v>
      </c>
    </row>
    <row r="19" spans="1:20" ht="30" x14ac:dyDescent="0.25">
      <c r="A19" s="16">
        <v>7</v>
      </c>
      <c r="B19" s="6" t="s">
        <v>14</v>
      </c>
      <c r="C19" s="7">
        <f t="shared" si="1"/>
        <v>15422</v>
      </c>
      <c r="D19" s="7">
        <v>2270</v>
      </c>
      <c r="E19" s="7">
        <v>10193</v>
      </c>
      <c r="F19" s="7">
        <v>2959</v>
      </c>
      <c r="G19" s="17">
        <v>8.3390000000000004</v>
      </c>
      <c r="H19" s="10">
        <f t="shared" si="9"/>
        <v>385812.17</v>
      </c>
      <c r="I19" s="10">
        <f t="shared" si="8"/>
        <v>56788.59</v>
      </c>
      <c r="J19" s="10">
        <f t="shared" si="2"/>
        <v>254998.28</v>
      </c>
      <c r="K19" s="10">
        <f t="shared" si="3"/>
        <v>74025.3</v>
      </c>
      <c r="L19" s="13">
        <v>50</v>
      </c>
      <c r="M19" s="36"/>
      <c r="N19" s="8">
        <f t="shared" si="4"/>
        <v>435950.79000000004</v>
      </c>
      <c r="O19" s="8">
        <f t="shared" si="5"/>
        <v>64168.61</v>
      </c>
      <c r="P19" s="8">
        <f t="shared" si="6"/>
        <v>288136.84000000003</v>
      </c>
      <c r="Q19" s="8">
        <f t="shared" si="7"/>
        <v>83645.34</v>
      </c>
    </row>
    <row r="20" spans="1:20" ht="30" x14ac:dyDescent="0.25">
      <c r="A20" s="16">
        <v>8</v>
      </c>
      <c r="B20" s="6" t="s">
        <v>15</v>
      </c>
      <c r="C20" s="7">
        <f t="shared" si="1"/>
        <v>9410</v>
      </c>
      <c r="D20" s="7">
        <v>72</v>
      </c>
      <c r="E20" s="7">
        <v>8925</v>
      </c>
      <c r="F20" s="7">
        <v>413</v>
      </c>
      <c r="G20" s="17">
        <v>8.9748999999999999</v>
      </c>
      <c r="H20" s="10">
        <f t="shared" si="9"/>
        <v>253361.43</v>
      </c>
      <c r="I20" s="10">
        <f t="shared" si="8"/>
        <v>1938.58</v>
      </c>
      <c r="J20" s="10">
        <f t="shared" si="2"/>
        <v>240302.95</v>
      </c>
      <c r="K20" s="10">
        <f t="shared" si="3"/>
        <v>11119.9</v>
      </c>
      <c r="L20" s="13">
        <v>50</v>
      </c>
      <c r="M20" s="36"/>
      <c r="N20" s="8">
        <f t="shared" si="4"/>
        <v>266002.90999999997</v>
      </c>
      <c r="O20" s="8">
        <f t="shared" si="5"/>
        <v>2035.3</v>
      </c>
      <c r="P20" s="8">
        <f t="shared" si="6"/>
        <v>252292.88</v>
      </c>
      <c r="Q20" s="8">
        <f t="shared" si="7"/>
        <v>11674.73</v>
      </c>
    </row>
    <row r="21" spans="1:20" ht="30" x14ac:dyDescent="0.25">
      <c r="A21" s="16">
        <v>9</v>
      </c>
      <c r="B21" s="6" t="s">
        <v>16</v>
      </c>
      <c r="C21" s="7">
        <f t="shared" si="1"/>
        <v>9948</v>
      </c>
      <c r="D21" s="7">
        <v>576</v>
      </c>
      <c r="E21" s="7">
        <v>6449</v>
      </c>
      <c r="F21" s="7">
        <v>2923</v>
      </c>
      <c r="G21" s="17">
        <v>8.2239000000000004</v>
      </c>
      <c r="H21" s="10">
        <f t="shared" si="9"/>
        <v>245434.07</v>
      </c>
      <c r="I21" s="10">
        <f t="shared" si="8"/>
        <v>14210.9</v>
      </c>
      <c r="J21" s="10">
        <f t="shared" si="2"/>
        <v>159107.79</v>
      </c>
      <c r="K21" s="10">
        <f t="shared" si="3"/>
        <v>72115.38</v>
      </c>
      <c r="L21" s="13">
        <v>52</v>
      </c>
      <c r="M21" s="37"/>
      <c r="N21" s="8">
        <f t="shared" si="4"/>
        <v>292459.59999999998</v>
      </c>
      <c r="O21" s="8">
        <f t="shared" si="5"/>
        <v>16933.73</v>
      </c>
      <c r="P21" s="8">
        <f t="shared" si="6"/>
        <v>189593.08</v>
      </c>
      <c r="Q21" s="8">
        <f t="shared" si="7"/>
        <v>85932.79</v>
      </c>
    </row>
    <row r="22" spans="1:20" s="24" customFormat="1" ht="14.25" x14ac:dyDescent="0.2">
      <c r="A22" s="18">
        <v>10</v>
      </c>
      <c r="B22" s="19" t="s">
        <v>1</v>
      </c>
      <c r="C22" s="20">
        <f>D22+E22+F22</f>
        <v>163888</v>
      </c>
      <c r="D22" s="20">
        <f>SUM(D13:D21)</f>
        <v>11990</v>
      </c>
      <c r="E22" s="20">
        <f t="shared" ref="E22:F22" si="10">SUM(E13:E21)</f>
        <v>109290</v>
      </c>
      <c r="F22" s="20">
        <f t="shared" si="10"/>
        <v>42608</v>
      </c>
      <c r="G22" s="9" t="s">
        <v>2</v>
      </c>
      <c r="H22" s="21">
        <f>I22+J22+K22</f>
        <v>4757765.9800000004</v>
      </c>
      <c r="I22" s="21">
        <f>SUM(I13:I21)</f>
        <v>311414.05000000005</v>
      </c>
      <c r="J22" s="21">
        <f t="shared" ref="J22:K22" si="11">SUM(J13:J21)</f>
        <v>3259237.7800000003</v>
      </c>
      <c r="K22" s="21">
        <f t="shared" si="11"/>
        <v>1187114.1499999999</v>
      </c>
      <c r="L22" s="22">
        <f>SUM(L13:L21)</f>
        <v>460</v>
      </c>
      <c r="M22" s="23" t="s">
        <v>2</v>
      </c>
      <c r="N22" s="9">
        <f>SUM(N13:N21)</f>
        <v>4757765.9799999986</v>
      </c>
      <c r="O22" s="9">
        <f>SUM(O13:O21)</f>
        <v>347651.38999999996</v>
      </c>
      <c r="P22" s="9">
        <f t="shared" ref="P22:Q22" si="12">SUM(P13:P21)</f>
        <v>3168873.1899999995</v>
      </c>
      <c r="Q22" s="9">
        <f t="shared" si="12"/>
        <v>1241241.4000000001</v>
      </c>
    </row>
    <row r="23" spans="1:20" x14ac:dyDescent="0.25">
      <c r="N23" s="25"/>
      <c r="O23" s="26"/>
      <c r="P23" s="26"/>
      <c r="Q23" s="26"/>
      <c r="T23" s="27"/>
    </row>
  </sheetData>
  <mergeCells count="5">
    <mergeCell ref="P1:Q1"/>
    <mergeCell ref="O2:Q2"/>
    <mergeCell ref="O3:Q3"/>
    <mergeCell ref="A7:Q7"/>
    <mergeCell ref="M13:M21"/>
  </mergeCells>
  <pageMargins left="0.7" right="0.7" top="0.75" bottom="0.75" header="0.3" footer="0.3"/>
  <pageSetup paperSize="9" scale="4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0"/>
  <sheetViews>
    <sheetView tabSelected="1" topLeftCell="A13" zoomScale="80" zoomScaleNormal="80" workbookViewId="0">
      <selection activeCell="I29" sqref="I29"/>
    </sheetView>
  </sheetViews>
  <sheetFormatPr defaultRowHeight="15" x14ac:dyDescent="0.25"/>
  <cols>
    <col min="1" max="1" width="6.140625" style="11" bestFit="1" customWidth="1"/>
    <col min="2" max="2" width="32.28515625" style="12" customWidth="1"/>
    <col min="3" max="3" width="20.28515625" style="11" customWidth="1"/>
    <col min="4" max="4" width="18.42578125" style="11" customWidth="1"/>
    <col min="5" max="5" width="17.42578125" style="11" customWidth="1"/>
    <col min="6" max="6" width="17.85546875" style="11" customWidth="1"/>
    <col min="7" max="7" width="18.42578125" style="11" customWidth="1"/>
    <col min="8" max="8" width="20.42578125" style="11" customWidth="1"/>
    <col min="9" max="9" width="17" style="11" customWidth="1"/>
    <col min="10" max="10" width="17.7109375" style="11" customWidth="1"/>
    <col min="11" max="11" width="17.5703125" style="11" bestFit="1" customWidth="1"/>
    <col min="12" max="12" width="18.28515625" style="11" bestFit="1" customWidth="1"/>
    <col min="13" max="13" width="23.85546875" style="11" customWidth="1"/>
    <col min="14" max="14" width="20.5703125" style="11" customWidth="1"/>
    <col min="15" max="15" width="19" style="11" customWidth="1"/>
    <col min="16" max="16" width="18.140625" style="11" customWidth="1"/>
    <col min="17" max="17" width="20.42578125" style="11" customWidth="1"/>
    <col min="18" max="18" width="0" style="11" hidden="1" customWidth="1"/>
    <col min="19" max="19" width="14.7109375" style="11" hidden="1" customWidth="1"/>
    <col min="20" max="20" width="10.28515625" style="11" bestFit="1" customWidth="1"/>
    <col min="21" max="21" width="13.140625" style="11" hidden="1" customWidth="1"/>
    <col min="22" max="22" width="14.7109375" style="11" hidden="1" customWidth="1"/>
    <col min="23" max="23" width="13.28515625" style="11" hidden="1" customWidth="1"/>
    <col min="24" max="24" width="12.140625" style="11" hidden="1" customWidth="1"/>
    <col min="25" max="25" width="11" style="11" hidden="1" customWidth="1"/>
    <col min="26" max="26" width="12" style="11" hidden="1" customWidth="1"/>
    <col min="27" max="27" width="11" style="11" hidden="1" customWidth="1"/>
    <col min="28" max="29" width="0" style="11" hidden="1" customWidth="1"/>
    <col min="30" max="16384" width="9.140625" style="11"/>
  </cols>
  <sheetData>
    <row r="1" spans="1:17" ht="15.75" x14ac:dyDescent="0.25">
      <c r="O1" s="30"/>
      <c r="P1" s="38" t="s">
        <v>25</v>
      </c>
      <c r="Q1" s="38"/>
    </row>
    <row r="2" spans="1:17" ht="15.75" x14ac:dyDescent="0.25">
      <c r="O2" s="38" t="s">
        <v>26</v>
      </c>
      <c r="P2" s="38"/>
      <c r="Q2" s="38"/>
    </row>
    <row r="3" spans="1:17" ht="20.25" x14ac:dyDescent="0.3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38" t="s">
        <v>27</v>
      </c>
      <c r="P3" s="38"/>
      <c r="Q3" s="38"/>
    </row>
    <row r="4" spans="1:17" ht="20.25" x14ac:dyDescent="0.3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32"/>
      <c r="P4" s="32"/>
      <c r="Q4" s="32"/>
    </row>
    <row r="5" spans="1:17" ht="20.2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32"/>
      <c r="P5" s="32"/>
      <c r="Q5" s="32"/>
    </row>
    <row r="6" spans="1:17" ht="20.25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32"/>
      <c r="P6" s="32"/>
      <c r="Q6" s="32"/>
    </row>
    <row r="7" spans="1:17" ht="93.75" customHeight="1" x14ac:dyDescent="0.25">
      <c r="A7" s="40" t="s">
        <v>30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</row>
    <row r="10" spans="1:17" ht="15.75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</row>
    <row r="11" spans="1:17" ht="132.75" customHeight="1" x14ac:dyDescent="0.25">
      <c r="A11" s="13" t="s">
        <v>0</v>
      </c>
      <c r="B11" s="3" t="s">
        <v>3</v>
      </c>
      <c r="C11" s="1" t="s">
        <v>17</v>
      </c>
      <c r="D11" s="3" t="s">
        <v>22</v>
      </c>
      <c r="E11" s="3" t="s">
        <v>23</v>
      </c>
      <c r="F11" s="3" t="s">
        <v>24</v>
      </c>
      <c r="G11" s="1" t="s">
        <v>4</v>
      </c>
      <c r="H11" s="2" t="s">
        <v>6</v>
      </c>
      <c r="I11" s="3" t="s">
        <v>22</v>
      </c>
      <c r="J11" s="3" t="s">
        <v>23</v>
      </c>
      <c r="K11" s="3" t="s">
        <v>24</v>
      </c>
      <c r="L11" s="3" t="s">
        <v>5</v>
      </c>
      <c r="M11" s="1" t="s">
        <v>7</v>
      </c>
      <c r="N11" s="2" t="s">
        <v>18</v>
      </c>
      <c r="O11" s="14" t="s">
        <v>19</v>
      </c>
      <c r="P11" s="14" t="s">
        <v>20</v>
      </c>
      <c r="Q11" s="14" t="s">
        <v>21</v>
      </c>
    </row>
    <row r="12" spans="1:17" s="15" customFormat="1" ht="12" x14ac:dyDescent="0.2">
      <c r="A12" s="5">
        <v>1</v>
      </c>
      <c r="B12" s="4">
        <f>A12+1</f>
        <v>2</v>
      </c>
      <c r="C12" s="5">
        <f t="shared" ref="C12:Q12" si="0">B12+1</f>
        <v>3</v>
      </c>
      <c r="D12" s="5">
        <f t="shared" si="0"/>
        <v>4</v>
      </c>
      <c r="E12" s="5">
        <f t="shared" si="0"/>
        <v>5</v>
      </c>
      <c r="F12" s="5">
        <f t="shared" si="0"/>
        <v>6</v>
      </c>
      <c r="G12" s="5">
        <f t="shared" si="0"/>
        <v>7</v>
      </c>
      <c r="H12" s="5">
        <f t="shared" si="0"/>
        <v>8</v>
      </c>
      <c r="I12" s="5">
        <f t="shared" si="0"/>
        <v>9</v>
      </c>
      <c r="J12" s="5">
        <f t="shared" si="0"/>
        <v>10</v>
      </c>
      <c r="K12" s="5">
        <f t="shared" si="0"/>
        <v>11</v>
      </c>
      <c r="L12" s="5">
        <f t="shared" si="0"/>
        <v>12</v>
      </c>
      <c r="M12" s="5">
        <f t="shared" si="0"/>
        <v>13</v>
      </c>
      <c r="N12" s="4">
        <f t="shared" si="0"/>
        <v>14</v>
      </c>
      <c r="O12" s="5">
        <f t="shared" si="0"/>
        <v>15</v>
      </c>
      <c r="P12" s="4">
        <f t="shared" si="0"/>
        <v>16</v>
      </c>
      <c r="Q12" s="5">
        <f t="shared" si="0"/>
        <v>17</v>
      </c>
    </row>
    <row r="13" spans="1:17" ht="30" customHeight="1" x14ac:dyDescent="0.25">
      <c r="A13" s="16">
        <v>1</v>
      </c>
      <c r="B13" s="6" t="s">
        <v>8</v>
      </c>
      <c r="C13" s="7">
        <f t="shared" ref="C13:C21" si="1">D13+E13+F13</f>
        <v>62102</v>
      </c>
      <c r="D13" s="7">
        <v>5231</v>
      </c>
      <c r="E13" s="7">
        <v>36357</v>
      </c>
      <c r="F13" s="7">
        <v>20514</v>
      </c>
      <c r="G13" s="17">
        <v>6.8461999999999996</v>
      </c>
      <c r="H13" s="10">
        <f>I13+J13+K13</f>
        <v>1275488.1400000001</v>
      </c>
      <c r="I13" s="10">
        <f>ROUND((D13*G13)*3,2)</f>
        <v>107437.42</v>
      </c>
      <c r="J13" s="10">
        <f>ROUND((E13*G13)*3,2)</f>
        <v>746721.88</v>
      </c>
      <c r="K13" s="10">
        <f>ROUND((F13*G13)*3,2)</f>
        <v>421328.84</v>
      </c>
      <c r="L13" s="13">
        <v>52</v>
      </c>
      <c r="M13" s="35">
        <f>H22/(C13*L13+C14*L14+C15*L15+C16*L16+C17*L17+C18*L18+C19*L19+C20*L20+C21*L21)</f>
        <v>0.61232906949673482</v>
      </c>
      <c r="N13" s="8">
        <f>O13+P13+Q13</f>
        <v>1977396.6900000002</v>
      </c>
      <c r="O13" s="33">
        <f>ROUND(D13*L13*$M$13,2)</f>
        <v>166560.85</v>
      </c>
      <c r="P13" s="33">
        <f>ROUND(E13*L13*$M$13,2)-0.01</f>
        <v>1157647.28</v>
      </c>
      <c r="Q13" s="33">
        <f>ROUND(F13*L13*$M$13,2)</f>
        <v>653188.56000000006</v>
      </c>
    </row>
    <row r="14" spans="1:17" ht="30" x14ac:dyDescent="0.25">
      <c r="A14" s="16">
        <f>A13+1</f>
        <v>2</v>
      </c>
      <c r="B14" s="6" t="s">
        <v>9</v>
      </c>
      <c r="C14" s="7">
        <f t="shared" si="1"/>
        <v>18286</v>
      </c>
      <c r="D14" s="7">
        <v>981</v>
      </c>
      <c r="E14" s="7">
        <v>10966</v>
      </c>
      <c r="F14" s="7">
        <v>6339</v>
      </c>
      <c r="G14" s="17">
        <v>19.277699999999999</v>
      </c>
      <c r="H14" s="10">
        <f>I14+J14+K14</f>
        <v>1057536.06</v>
      </c>
      <c r="I14" s="10">
        <f>ROUND((D14*G14)*3,2)</f>
        <v>56734.27</v>
      </c>
      <c r="J14" s="10">
        <f t="shared" ref="J14:J21" si="2">ROUND((E14*G14)*3,2)</f>
        <v>634197.77</v>
      </c>
      <c r="K14" s="10">
        <f t="shared" ref="K14:K21" si="3">ROUND((F14*G14)*3,2)</f>
        <v>366604.02</v>
      </c>
      <c r="L14" s="13">
        <v>54</v>
      </c>
      <c r="M14" s="36"/>
      <c r="N14" s="8">
        <f t="shared" ref="N14:N21" si="4">O14+P14+Q14</f>
        <v>604640.66</v>
      </c>
      <c r="O14" s="33">
        <f>ROUND(D14*L14*$M$13,2)</f>
        <v>32437.52</v>
      </c>
      <c r="P14" s="33">
        <f t="shared" ref="P14:P21" si="5">ROUND(E14*L14*$M$13,2)</f>
        <v>362599.23</v>
      </c>
      <c r="Q14" s="33">
        <f t="shared" ref="Q14:Q21" si="6">ROUND(F14*L14*$M$13,2)</f>
        <v>209603.91</v>
      </c>
    </row>
    <row r="15" spans="1:17" ht="30" x14ac:dyDescent="0.25">
      <c r="A15" s="16">
        <v>3</v>
      </c>
      <c r="B15" s="6" t="s">
        <v>10</v>
      </c>
      <c r="C15" s="7">
        <f t="shared" si="1"/>
        <v>11825</v>
      </c>
      <c r="D15" s="7">
        <v>79</v>
      </c>
      <c r="E15" s="7">
        <v>9429</v>
      </c>
      <c r="F15" s="7">
        <v>2317</v>
      </c>
      <c r="G15" s="17">
        <v>19.657499999999999</v>
      </c>
      <c r="H15" s="10">
        <f>I15+J15+K15</f>
        <v>697349.80999999994</v>
      </c>
      <c r="I15" s="10">
        <f t="shared" ref="I15:I21" si="7">ROUND((D15*G15)*3,2)</f>
        <v>4658.83</v>
      </c>
      <c r="J15" s="10">
        <f t="shared" si="2"/>
        <v>556051.69999999995</v>
      </c>
      <c r="K15" s="10">
        <f t="shared" si="3"/>
        <v>136639.28</v>
      </c>
      <c r="L15" s="13">
        <v>52</v>
      </c>
      <c r="M15" s="36"/>
      <c r="N15" s="8">
        <f t="shared" si="4"/>
        <v>376521.15</v>
      </c>
      <c r="O15" s="33">
        <f>ROUND(D15*L15*$M$13,2)</f>
        <v>2515.4499999999998</v>
      </c>
      <c r="P15" s="33">
        <f t="shared" si="5"/>
        <v>300229.84000000003</v>
      </c>
      <c r="Q15" s="33">
        <f t="shared" si="6"/>
        <v>73775.86</v>
      </c>
    </row>
    <row r="16" spans="1:17" ht="30" x14ac:dyDescent="0.25">
      <c r="A16" s="16">
        <v>4</v>
      </c>
      <c r="B16" s="6" t="s">
        <v>11</v>
      </c>
      <c r="C16" s="7">
        <f t="shared" si="1"/>
        <v>16254</v>
      </c>
      <c r="D16" s="7">
        <v>1447</v>
      </c>
      <c r="E16" s="7">
        <v>8493</v>
      </c>
      <c r="F16" s="7">
        <v>6314</v>
      </c>
      <c r="G16" s="17">
        <v>9.1776</v>
      </c>
      <c r="H16" s="10">
        <f t="shared" ref="H16:H21" si="8">I16+J16+K16</f>
        <v>447518.13</v>
      </c>
      <c r="I16" s="10">
        <f t="shared" si="7"/>
        <v>39839.96</v>
      </c>
      <c r="J16" s="10">
        <f t="shared" si="2"/>
        <v>233836.07</v>
      </c>
      <c r="K16" s="10">
        <f t="shared" si="3"/>
        <v>173842.1</v>
      </c>
      <c r="L16" s="13">
        <v>50</v>
      </c>
      <c r="M16" s="36"/>
      <c r="N16" s="8">
        <f t="shared" si="4"/>
        <v>497639.83999999997</v>
      </c>
      <c r="O16" s="33">
        <f t="shared" ref="O16:O21" si="9">ROUND(D16*L16*$M$13,2)</f>
        <v>44302.01</v>
      </c>
      <c r="P16" s="33">
        <f t="shared" si="5"/>
        <v>260025.54</v>
      </c>
      <c r="Q16" s="33">
        <f t="shared" si="6"/>
        <v>193312.29</v>
      </c>
    </row>
    <row r="17" spans="1:20" ht="30" x14ac:dyDescent="0.25">
      <c r="A17" s="16">
        <v>5</v>
      </c>
      <c r="B17" s="6" t="s">
        <v>12</v>
      </c>
      <c r="C17" s="7">
        <f t="shared" si="1"/>
        <v>12287</v>
      </c>
      <c r="D17" s="7">
        <v>492</v>
      </c>
      <c r="E17" s="7">
        <v>11413</v>
      </c>
      <c r="F17" s="7">
        <v>382</v>
      </c>
      <c r="G17" s="17">
        <v>9.9854000000000003</v>
      </c>
      <c r="H17" s="10">
        <f t="shared" si="8"/>
        <v>368071.83</v>
      </c>
      <c r="I17" s="10">
        <f t="shared" si="7"/>
        <v>14738.45</v>
      </c>
      <c r="J17" s="10">
        <f t="shared" si="2"/>
        <v>341890.11</v>
      </c>
      <c r="K17" s="10">
        <f t="shared" si="3"/>
        <v>11443.27</v>
      </c>
      <c r="L17" s="13">
        <v>48</v>
      </c>
      <c r="M17" s="36"/>
      <c r="N17" s="8">
        <f t="shared" si="4"/>
        <v>361136.99</v>
      </c>
      <c r="O17" s="33">
        <f t="shared" si="9"/>
        <v>14460.76</v>
      </c>
      <c r="P17" s="33">
        <f t="shared" si="5"/>
        <v>335448.56</v>
      </c>
      <c r="Q17" s="33">
        <f t="shared" si="6"/>
        <v>11227.67</v>
      </c>
    </row>
    <row r="18" spans="1:20" ht="30" x14ac:dyDescent="0.25">
      <c r="A18" s="16">
        <v>6</v>
      </c>
      <c r="B18" s="6" t="s">
        <v>13</v>
      </c>
      <c r="C18" s="7">
        <f t="shared" si="1"/>
        <v>8354</v>
      </c>
      <c r="D18" s="7">
        <v>842</v>
      </c>
      <c r="E18" s="7">
        <v>7065</v>
      </c>
      <c r="F18" s="7">
        <v>447</v>
      </c>
      <c r="G18" s="17">
        <v>14.5656</v>
      </c>
      <c r="H18" s="10">
        <f t="shared" si="8"/>
        <v>365043.07000000007</v>
      </c>
      <c r="I18" s="10">
        <f t="shared" si="7"/>
        <v>36792.71</v>
      </c>
      <c r="J18" s="10">
        <f t="shared" si="2"/>
        <v>308717.89</v>
      </c>
      <c r="K18" s="10">
        <f t="shared" si="3"/>
        <v>19532.47</v>
      </c>
      <c r="L18" s="13">
        <v>52</v>
      </c>
      <c r="M18" s="36"/>
      <c r="N18" s="8">
        <f t="shared" si="4"/>
        <v>266000.65000000002</v>
      </c>
      <c r="O18" s="33">
        <f t="shared" si="9"/>
        <v>26810.22</v>
      </c>
      <c r="P18" s="33">
        <f t="shared" si="5"/>
        <v>224957.45</v>
      </c>
      <c r="Q18" s="33">
        <f>ROUND(F18*L18*$M$13,2)</f>
        <v>14232.98</v>
      </c>
    </row>
    <row r="19" spans="1:20" ht="30" x14ac:dyDescent="0.25">
      <c r="A19" s="16">
        <v>7</v>
      </c>
      <c r="B19" s="6" t="s">
        <v>14</v>
      </c>
      <c r="C19" s="7">
        <f t="shared" si="1"/>
        <v>15422</v>
      </c>
      <c r="D19" s="7">
        <v>2270</v>
      </c>
      <c r="E19" s="7">
        <v>10193</v>
      </c>
      <c r="F19" s="7">
        <v>2959</v>
      </c>
      <c r="G19" s="17">
        <v>9.3963000000000001</v>
      </c>
      <c r="H19" s="10">
        <f t="shared" si="8"/>
        <v>434729.22000000003</v>
      </c>
      <c r="I19" s="10">
        <f t="shared" si="7"/>
        <v>63988.800000000003</v>
      </c>
      <c r="J19" s="10">
        <f t="shared" si="2"/>
        <v>287329.46000000002</v>
      </c>
      <c r="K19" s="10">
        <f t="shared" si="3"/>
        <v>83410.960000000006</v>
      </c>
      <c r="L19" s="13">
        <v>50</v>
      </c>
      <c r="M19" s="36"/>
      <c r="N19" s="8">
        <f t="shared" si="4"/>
        <v>472166.94999999995</v>
      </c>
      <c r="O19" s="33">
        <f t="shared" si="9"/>
        <v>69499.350000000006</v>
      </c>
      <c r="P19" s="33">
        <f t="shared" si="5"/>
        <v>312073.51</v>
      </c>
      <c r="Q19" s="33">
        <f t="shared" si="6"/>
        <v>90594.09</v>
      </c>
    </row>
    <row r="20" spans="1:20" ht="30" x14ac:dyDescent="0.25">
      <c r="A20" s="16">
        <v>8</v>
      </c>
      <c r="B20" s="6" t="s">
        <v>15</v>
      </c>
      <c r="C20" s="7">
        <f t="shared" si="1"/>
        <v>9410</v>
      </c>
      <c r="D20" s="7">
        <v>72</v>
      </c>
      <c r="E20" s="7">
        <v>8925</v>
      </c>
      <c r="F20" s="7">
        <v>413</v>
      </c>
      <c r="G20" s="17">
        <v>10.1128</v>
      </c>
      <c r="H20" s="10">
        <f t="shared" si="8"/>
        <v>285484.33999999997</v>
      </c>
      <c r="I20" s="10">
        <f t="shared" si="7"/>
        <v>2184.36</v>
      </c>
      <c r="J20" s="10">
        <f t="shared" si="2"/>
        <v>270770.21999999997</v>
      </c>
      <c r="K20" s="10">
        <f t="shared" si="3"/>
        <v>12529.76</v>
      </c>
      <c r="L20" s="13">
        <v>54</v>
      </c>
      <c r="M20" s="36"/>
      <c r="N20" s="8">
        <f t="shared" si="4"/>
        <v>311148.89999999997</v>
      </c>
      <c r="O20" s="33">
        <f>ROUND(D20*L20*$M$13,2)</f>
        <v>2380.7399999999998</v>
      </c>
      <c r="P20" s="33">
        <f t="shared" si="5"/>
        <v>295112</v>
      </c>
      <c r="Q20" s="33">
        <f t="shared" si="6"/>
        <v>13656.16</v>
      </c>
    </row>
    <row r="21" spans="1:20" ht="30" x14ac:dyDescent="0.25">
      <c r="A21" s="16">
        <v>9</v>
      </c>
      <c r="B21" s="6" t="s">
        <v>16</v>
      </c>
      <c r="C21" s="7">
        <f t="shared" si="1"/>
        <v>9948</v>
      </c>
      <c r="D21" s="7">
        <v>576</v>
      </c>
      <c r="E21" s="7">
        <v>6449</v>
      </c>
      <c r="F21" s="7">
        <v>2923</v>
      </c>
      <c r="G21" s="17">
        <v>9.2666000000000004</v>
      </c>
      <c r="H21" s="10">
        <f t="shared" si="8"/>
        <v>276552.41000000003</v>
      </c>
      <c r="I21" s="10">
        <f t="shared" si="7"/>
        <v>16012.68</v>
      </c>
      <c r="J21" s="10">
        <f t="shared" si="2"/>
        <v>179280.91</v>
      </c>
      <c r="K21" s="10">
        <f t="shared" si="3"/>
        <v>81258.820000000007</v>
      </c>
      <c r="L21" s="13">
        <v>56</v>
      </c>
      <c r="M21" s="37"/>
      <c r="N21" s="8">
        <f t="shared" si="4"/>
        <v>341121.18</v>
      </c>
      <c r="O21" s="33">
        <f t="shared" si="9"/>
        <v>19751.29</v>
      </c>
      <c r="P21" s="33">
        <f t="shared" si="5"/>
        <v>221138.97</v>
      </c>
      <c r="Q21" s="33">
        <f t="shared" si="6"/>
        <v>100230.92</v>
      </c>
    </row>
    <row r="22" spans="1:20" s="24" customFormat="1" ht="14.25" x14ac:dyDescent="0.2">
      <c r="A22" s="18">
        <v>10</v>
      </c>
      <c r="B22" s="19" t="s">
        <v>1</v>
      </c>
      <c r="C22" s="20">
        <f>D22+E22+F22</f>
        <v>163888</v>
      </c>
      <c r="D22" s="20">
        <f>SUM(D13:D21)</f>
        <v>11990</v>
      </c>
      <c r="E22" s="20">
        <f t="shared" ref="E22:F22" si="10">SUM(E13:E21)</f>
        <v>109290</v>
      </c>
      <c r="F22" s="20">
        <f t="shared" si="10"/>
        <v>42608</v>
      </c>
      <c r="G22" s="9" t="s">
        <v>2</v>
      </c>
      <c r="H22" s="21">
        <f>I22+J22+K22</f>
        <v>5207773.01</v>
      </c>
      <c r="I22" s="21">
        <f>SUM(I13:I21)</f>
        <v>342387.48</v>
      </c>
      <c r="J22" s="21">
        <f t="shared" ref="J22:K22" si="11">SUM(J13:J21)</f>
        <v>3558796.01</v>
      </c>
      <c r="K22" s="21">
        <f t="shared" si="11"/>
        <v>1306589.5200000003</v>
      </c>
      <c r="L22" s="22">
        <f>SUM(L13:L21)</f>
        <v>468</v>
      </c>
      <c r="M22" s="23" t="s">
        <v>2</v>
      </c>
      <c r="N22" s="9">
        <f>SUM(N13:N21)</f>
        <v>5207773.01</v>
      </c>
      <c r="O22" s="9">
        <f>SUM(O13:O21)</f>
        <v>378718.19</v>
      </c>
      <c r="P22" s="9">
        <f t="shared" ref="P22:Q22" si="12">SUM(P13:P21)</f>
        <v>3469232.3800000004</v>
      </c>
      <c r="Q22" s="9">
        <f t="shared" si="12"/>
        <v>1359822.44</v>
      </c>
    </row>
    <row r="23" spans="1:20" x14ac:dyDescent="0.25">
      <c r="N23" s="25"/>
      <c r="O23" s="26"/>
      <c r="P23" s="26"/>
      <c r="Q23" s="26"/>
      <c r="T23" s="27"/>
    </row>
    <row r="26" spans="1:20" ht="20.25" x14ac:dyDescent="0.25">
      <c r="B26" s="34" t="s">
        <v>31</v>
      </c>
    </row>
    <row r="29" spans="1:20" ht="141.75" customHeight="1" x14ac:dyDescent="0.25">
      <c r="A29" s="13" t="s">
        <v>0</v>
      </c>
      <c r="B29" s="3" t="s">
        <v>3</v>
      </c>
      <c r="C29" s="2" t="s">
        <v>18</v>
      </c>
      <c r="D29" s="14" t="s">
        <v>19</v>
      </c>
      <c r="E29" s="14" t="s">
        <v>20</v>
      </c>
      <c r="F29" s="14" t="s">
        <v>21</v>
      </c>
    </row>
    <row r="30" spans="1:20" x14ac:dyDescent="0.25">
      <c r="A30" s="5">
        <v>1</v>
      </c>
      <c r="B30" s="4">
        <f>A30+1</f>
        <v>2</v>
      </c>
      <c r="C30" s="4">
        <f>B30+1</f>
        <v>3</v>
      </c>
      <c r="D30" s="5">
        <f t="shared" ref="D30:F30" si="13">C30+1</f>
        <v>4</v>
      </c>
      <c r="E30" s="4">
        <f t="shared" si="13"/>
        <v>5</v>
      </c>
      <c r="F30" s="5">
        <f t="shared" si="13"/>
        <v>6</v>
      </c>
    </row>
    <row r="31" spans="1:20" ht="30.75" customHeight="1" x14ac:dyDescent="0.25">
      <c r="A31" s="16">
        <v>1</v>
      </c>
      <c r="B31" s="6" t="s">
        <v>8</v>
      </c>
      <c r="C31" s="8">
        <v>772383.6</v>
      </c>
      <c r="D31" s="8">
        <v>65059.719999999987</v>
      </c>
      <c r="E31" s="8">
        <v>452184.31999999995</v>
      </c>
      <c r="F31" s="8">
        <v>255139.56000000006</v>
      </c>
    </row>
    <row r="32" spans="1:20" ht="30" x14ac:dyDescent="0.25">
      <c r="A32" s="16">
        <f>A31+1</f>
        <v>2</v>
      </c>
      <c r="B32" s="6" t="s">
        <v>9</v>
      </c>
      <c r="C32" s="8">
        <v>227429.18</v>
      </c>
      <c r="D32" s="8">
        <v>12201.029999999999</v>
      </c>
      <c r="E32" s="8">
        <v>136387.85999999999</v>
      </c>
      <c r="F32" s="8">
        <v>78840.289999999994</v>
      </c>
    </row>
    <row r="33" spans="1:6" ht="30" x14ac:dyDescent="0.25">
      <c r="A33" s="16">
        <v>3</v>
      </c>
      <c r="B33" s="6" t="s">
        <v>10</v>
      </c>
      <c r="C33" s="8">
        <v>147071.53</v>
      </c>
      <c r="D33" s="8">
        <v>982.55000000000018</v>
      </c>
      <c r="E33" s="8">
        <v>117271.66999999998</v>
      </c>
      <c r="F33" s="8">
        <v>28817.310000000005</v>
      </c>
    </row>
    <row r="34" spans="1:6" ht="30" x14ac:dyDescent="0.25">
      <c r="A34" s="16">
        <v>4</v>
      </c>
      <c r="B34" s="6" t="s">
        <v>11</v>
      </c>
      <c r="C34" s="8">
        <v>194381.26</v>
      </c>
      <c r="D34" s="8">
        <v>17304.639999999996</v>
      </c>
      <c r="E34" s="8">
        <v>101567.62</v>
      </c>
      <c r="F34" s="8">
        <v>75509</v>
      </c>
    </row>
    <row r="35" spans="1:6" ht="30" x14ac:dyDescent="0.25">
      <c r="A35" s="16">
        <v>5</v>
      </c>
      <c r="B35" s="6" t="s">
        <v>12</v>
      </c>
      <c r="C35" s="8">
        <v>146939.99</v>
      </c>
      <c r="D35" s="8">
        <v>5883.82</v>
      </c>
      <c r="E35" s="8">
        <v>136487.84</v>
      </c>
      <c r="F35" s="8">
        <v>4568.33</v>
      </c>
    </row>
    <row r="36" spans="1:6" ht="30" x14ac:dyDescent="0.25">
      <c r="A36" s="16">
        <v>6</v>
      </c>
      <c r="B36" s="6" t="s">
        <v>13</v>
      </c>
      <c r="C36" s="8">
        <v>103901.52000000002</v>
      </c>
      <c r="D36" s="8">
        <v>10472.24</v>
      </c>
      <c r="E36" s="8">
        <v>87869.790000000008</v>
      </c>
      <c r="F36" s="8">
        <v>5559.4900000000007</v>
      </c>
    </row>
    <row r="37" spans="1:6" ht="30" x14ac:dyDescent="0.25">
      <c r="A37" s="16">
        <v>7</v>
      </c>
      <c r="B37" s="6" t="s">
        <v>14</v>
      </c>
      <c r="C37" s="8">
        <v>184431.37000000002</v>
      </c>
      <c r="D37" s="8">
        <v>27146.879999999997</v>
      </c>
      <c r="E37" s="8">
        <v>121897.87000000002</v>
      </c>
      <c r="F37" s="8">
        <v>35386.619999999995</v>
      </c>
    </row>
    <row r="38" spans="1:6" ht="30" x14ac:dyDescent="0.25">
      <c r="A38" s="16">
        <v>8</v>
      </c>
      <c r="B38" s="6" t="s">
        <v>15</v>
      </c>
      <c r="C38" s="8">
        <v>112533.99</v>
      </c>
      <c r="D38" s="8">
        <v>861.04</v>
      </c>
      <c r="E38" s="8">
        <v>106733.89000000001</v>
      </c>
      <c r="F38" s="8">
        <v>4939.0599999999995</v>
      </c>
    </row>
    <row r="39" spans="1:6" ht="30" x14ac:dyDescent="0.25">
      <c r="A39" s="16">
        <v>9</v>
      </c>
      <c r="B39" s="6" t="s">
        <v>16</v>
      </c>
      <c r="C39" s="8">
        <v>123726.63999999998</v>
      </c>
      <c r="D39" s="8">
        <v>7163.91</v>
      </c>
      <c r="E39" s="8">
        <v>80208.389999999985</v>
      </c>
      <c r="F39" s="8">
        <v>36354.339999999997</v>
      </c>
    </row>
    <row r="40" spans="1:6" x14ac:dyDescent="0.25">
      <c r="A40" s="18">
        <v>10</v>
      </c>
      <c r="B40" s="19" t="s">
        <v>1</v>
      </c>
      <c r="C40" s="9">
        <f>SUM(C31:C39)</f>
        <v>2012799.08</v>
      </c>
      <c r="D40" s="9">
        <f>SUM(D31:D39)</f>
        <v>147075.82999999999</v>
      </c>
      <c r="E40" s="9">
        <f t="shared" ref="E40:F40" si="14">SUM(E31:E39)</f>
        <v>1340609.2499999998</v>
      </c>
      <c r="F40" s="9">
        <f t="shared" si="14"/>
        <v>525114</v>
      </c>
    </row>
  </sheetData>
  <mergeCells count="5">
    <mergeCell ref="P1:Q1"/>
    <mergeCell ref="O2:Q2"/>
    <mergeCell ref="O3:Q3"/>
    <mergeCell ref="A7:Q7"/>
    <mergeCell ref="M13:M21"/>
  </mergeCells>
  <pageMargins left="0.7" right="0.7" top="0.75" bottom="0.75" header="0.3" footer="0.3"/>
  <pageSetup paperSize="9" scale="4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 МО январь-март</vt:lpstr>
      <vt:lpstr>по МО январь-июнь</vt:lpstr>
      <vt:lpstr>по МО январь-сентябрь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2020-11-03T04:46:24Z</dcterms:modified>
</cp:coreProperties>
</file>