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2" sheetId="2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M27" i="2" l="1"/>
  <c r="M28" i="2"/>
  <c r="M29" i="2"/>
  <c r="M30" i="2"/>
  <c r="M31" i="2"/>
  <c r="M32" i="2"/>
  <c r="M33" i="2"/>
  <c r="M34" i="2"/>
  <c r="L27" i="2"/>
  <c r="L28" i="2"/>
  <c r="L29" i="2"/>
  <c r="L30" i="2"/>
  <c r="L31" i="2"/>
  <c r="L32" i="2"/>
  <c r="L33" i="2"/>
  <c r="L34" i="2"/>
  <c r="M26" i="2"/>
  <c r="K26" i="2"/>
  <c r="L26" i="2"/>
  <c r="M35" i="2"/>
  <c r="L35" i="2"/>
  <c r="K34" i="2"/>
  <c r="K33" i="2"/>
  <c r="K32" i="2"/>
  <c r="K31" i="2"/>
  <c r="K30" i="2"/>
  <c r="K29" i="2"/>
  <c r="K28" i="2"/>
  <c r="K27" i="2"/>
  <c r="I27" i="2"/>
  <c r="K25" i="2"/>
  <c r="L25" i="2" s="1"/>
  <c r="M25" i="2" s="1"/>
  <c r="J25" i="2"/>
  <c r="K35" i="2" l="1"/>
  <c r="C27" i="2"/>
  <c r="C28" i="2"/>
  <c r="C29" i="2"/>
  <c r="C30" i="2"/>
  <c r="C31" i="2"/>
  <c r="C32" i="2"/>
  <c r="C33" i="2"/>
  <c r="C34" i="2"/>
  <c r="C26" i="2"/>
  <c r="C35" i="2" s="1"/>
  <c r="E35" i="2"/>
  <c r="D35" i="2"/>
  <c r="A27" i="2"/>
  <c r="B25" i="2"/>
  <c r="C25" i="2" s="1"/>
  <c r="D25" i="2" s="1"/>
  <c r="E25" i="2" l="1"/>
  <c r="J20" i="2"/>
  <c r="E20" i="2"/>
  <c r="D20" i="2"/>
  <c r="C20" i="2"/>
  <c r="I19" i="2"/>
  <c r="H19" i="2"/>
  <c r="G19" i="2"/>
  <c r="C19" i="2"/>
  <c r="I18" i="2"/>
  <c r="H18" i="2"/>
  <c r="C18" i="2"/>
  <c r="I17" i="2"/>
  <c r="H17" i="2"/>
  <c r="G17" i="2" s="1"/>
  <c r="C17" i="2"/>
  <c r="I16" i="2"/>
  <c r="H16" i="2"/>
  <c r="G16" i="2" s="1"/>
  <c r="C16" i="2"/>
  <c r="I15" i="2"/>
  <c r="H15" i="2"/>
  <c r="G15" i="2" s="1"/>
  <c r="C15" i="2"/>
  <c r="I14" i="2"/>
  <c r="H14" i="2"/>
  <c r="C14" i="2"/>
  <c r="I13" i="2"/>
  <c r="H13" i="2"/>
  <c r="G13" i="2" s="1"/>
  <c r="C13" i="2"/>
  <c r="I12" i="2"/>
  <c r="H12" i="2"/>
  <c r="G12" i="2" s="1"/>
  <c r="C12" i="2"/>
  <c r="A12" i="2"/>
  <c r="I11" i="2"/>
  <c r="I20" i="2" s="1"/>
  <c r="H11" i="2"/>
  <c r="H20" i="2" s="1"/>
  <c r="G20" i="2" s="1"/>
  <c r="K11" i="2" s="1"/>
  <c r="M11" i="2" s="1"/>
  <c r="C11" i="2"/>
  <c r="B10" i="2"/>
  <c r="C10" i="2" s="1"/>
  <c r="D10" i="2" s="1"/>
  <c r="E10" i="2" s="1"/>
  <c r="F10" i="2" s="1"/>
  <c r="G10" i="2" s="1"/>
  <c r="H10" i="2" s="1"/>
  <c r="I10" i="2" s="1"/>
  <c r="J10" i="2" s="1"/>
  <c r="K10" i="2" s="1"/>
  <c r="L10" i="2" s="1"/>
  <c r="M10" i="2" s="1"/>
  <c r="N10" i="2" s="1"/>
  <c r="G14" i="2" l="1"/>
  <c r="G18" i="2"/>
  <c r="M15" i="2"/>
  <c r="N19" i="2"/>
  <c r="M13" i="2"/>
  <c r="M17" i="2"/>
  <c r="M19" i="2"/>
  <c r="N12" i="2"/>
  <c r="N14" i="2"/>
  <c r="N16" i="2"/>
  <c r="N18" i="2"/>
  <c r="M12" i="2"/>
  <c r="L12" i="2" s="1"/>
  <c r="M14" i="2"/>
  <c r="M16" i="2"/>
  <c r="L16" i="2" s="1"/>
  <c r="M18" i="2"/>
  <c r="L18" i="2" s="1"/>
  <c r="N11" i="2"/>
  <c r="N13" i="2"/>
  <c r="N15" i="2"/>
  <c r="N17" i="2"/>
  <c r="L14" i="2"/>
  <c r="G11" i="2"/>
  <c r="M20" i="2" l="1"/>
  <c r="L11" i="2"/>
  <c r="L19" i="2"/>
  <c r="L17" i="2"/>
  <c r="L13" i="2"/>
  <c r="L15" i="2"/>
  <c r="N20" i="2"/>
  <c r="L20" i="2" l="1"/>
</calcChain>
</file>

<file path=xl/sharedStrings.xml><?xml version="1.0" encoding="utf-8"?>
<sst xmlns="http://schemas.openxmlformats.org/spreadsheetml/2006/main" count="62" uniqueCount="32">
  <si>
    <t>№ п/п</t>
  </si>
  <si>
    <t>Наименование медицинской организации</t>
  </si>
  <si>
    <t>Количество баллов за отчетный период</t>
  </si>
  <si>
    <t>Сумма стимулирующих выплат с учетом оценки результативности по всем СМО, гр.13+гр.14</t>
  </si>
  <si>
    <t>Филиал ООО "Капитал Медицинское Страхование", гр.4*гр.10*гр.11</t>
  </si>
  <si>
    <t>Хабаровскому филиалу АО "Страховая компания "СОГАЗ-Мед", гр.5*гр.10*гр.11</t>
  </si>
  <si>
    <r>
      <t xml:space="preserve">Количество прикрепленных на </t>
    </r>
    <r>
      <rPr>
        <b/>
        <u/>
        <sz val="10"/>
        <color theme="1"/>
        <rFont val="Times New Roman"/>
        <family val="1"/>
        <charset val="204"/>
      </rPr>
      <t>01.12.2020</t>
    </r>
    <r>
      <rPr>
        <sz val="10"/>
        <color theme="1"/>
        <rFont val="Times New Roman"/>
        <family val="1"/>
        <charset val="204"/>
      </rPr>
      <t xml:space="preserve"> - всего, гр.4 + гр.5, в том числе по СМО:</t>
    </r>
  </si>
  <si>
    <t>Капитал Медицинское Страхование</t>
  </si>
  <si>
    <t>СОГАЗ-Мед</t>
  </si>
  <si>
    <t>Дифференцированный подушевой норматив на всю деятельность на месяц в части стимулирующих выплат, ДПнв*0,03</t>
  </si>
  <si>
    <t>Сумма стимулирующих выплат за квартал по всем СМО, гр.8+гр.9</t>
  </si>
  <si>
    <t>Средняя стоимость балла в расчете на 1 застрахованного, гр.7стр.7 / (гр.3стр.1 * гр.10.стр1 + гр.3стр.2 * гр.10стр.2+гр.3стр.3*гр.10стр.3+гр.3стр.4*гр.10стр.4+гр.3стр.5*гр.10стр.5+гр.3стр.6*гр.10стр.6)</t>
  </si>
  <si>
    <t>Областная больница</t>
  </si>
  <si>
    <t>Детская областная больница</t>
  </si>
  <si>
    <t>Николаевская РБ</t>
  </si>
  <si>
    <t>Смидовичская РБ</t>
  </si>
  <si>
    <t>Облученская РБ</t>
  </si>
  <si>
    <t>Теплоозерская ЦРБ</t>
  </si>
  <si>
    <t>Ленинская ЦРБ</t>
  </si>
  <si>
    <t>Октябрьская ЦРБ</t>
  </si>
  <si>
    <t>Валдгеймская ЦРБ</t>
  </si>
  <si>
    <t>Итого</t>
  </si>
  <si>
    <t>х</t>
  </si>
  <si>
    <t xml:space="preserve">к решению Комиссии по разработке ТПОМС </t>
  </si>
  <si>
    <t>от "___" __________2021 г. №___</t>
  </si>
  <si>
    <r>
      <t xml:space="preserve">Расчет размера стимулирующих выплат за отчетный период в рамках подушевого норматива финансирования на прикрепившихся лиц (за исключением расходов на проведение компьютерной томографии, магнитно-резонансной томографии, ультразвукового исследования сердечно-сосудистой системы, эндоскопических диагностических исследований, молекулярно-биологических исследований и патологоанатомических исследований биопсийного (операционного) материала с целью диагностики онкологических заболеваний и подбора противоопухолевой лекарственной терапии, тестирования на выявление новой коронавирусной инфекции (COVID-19), а также средств на финансовое обеспечение фельдшерских, фельдшерско-акушерских пунктов) с учетом показателей результативности деятельности медицинской организации (включая показатели объема медицинской помощи), в том числе с включением расходов на медицинскую помощь, оказываемую в иных медицинских организациях (за единицу объема медицинской помощи) за </t>
    </r>
    <r>
      <rPr>
        <b/>
        <sz val="18"/>
        <color theme="1"/>
        <rFont val="Times New Roman"/>
        <family val="1"/>
        <charset val="204"/>
      </rPr>
      <t>январь-декабрь 2021 года</t>
    </r>
  </si>
  <si>
    <t>Сумма стимулирующих выплат с учетом оценки результативности по всем СМО</t>
  </si>
  <si>
    <t>Филиал ООО "Капитал Медицинское Страхование"</t>
  </si>
  <si>
    <t>Хабаровскому филиалу АО "Страховая компания "СОГАЗ-Мед"</t>
  </si>
  <si>
    <t>Приложение № 7</t>
  </si>
  <si>
    <t>Итого сумма стимулирующих выплат с учетом оценки результативности по всем СМО</t>
  </si>
  <si>
    <t>Дополнительная сумма финансирования по показателям результативности за январь-сентябрь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</si>
</sst>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_р_._-;\-* #,##0_р_._-;_-* &quot;-&quot;??_р_._-;_-@_-"/>
    <numFmt numFmtId="165" formatCode="_-* #,##0.0000_р_._-;\-* #,##0.0000_р_._-;_-* &quot;-&quot;??_р_.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43" fontId="8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4" fillId="0" borderId="0" xfId="1" applyFont="1" applyFill="1" applyAlignment="1">
      <alignment horizontal="right"/>
    </xf>
    <xf numFmtId="0" fontId="4" fillId="0" borderId="0" xfId="1" applyFont="1" applyFill="1" applyAlignment="1">
      <alignment horizontal="right"/>
    </xf>
    <xf numFmtId="0" fontId="1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horizontal="center" vertical="center"/>
    </xf>
    <xf numFmtId="43" fontId="2" fillId="0" borderId="1" xfId="2" applyFont="1" applyFill="1" applyBorder="1" applyAlignment="1">
      <alignment horizontal="center" vertical="center"/>
    </xf>
    <xf numFmtId="43" fontId="14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12" fillId="0" borderId="1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43" fontId="2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/>
    </xf>
    <xf numFmtId="0" fontId="14" fillId="0" borderId="1" xfId="0" applyFont="1" applyFill="1" applyBorder="1" applyAlignment="1">
      <alignment vertical="center"/>
    </xf>
    <xf numFmtId="3" fontId="14" fillId="0" borderId="1" xfId="0" applyNumberFormat="1" applyFont="1" applyFill="1" applyBorder="1" applyAlignment="1">
      <alignment horizontal="center" vertical="center"/>
    </xf>
    <xf numFmtId="43" fontId="14" fillId="0" borderId="1" xfId="2" applyFont="1" applyFill="1" applyBorder="1" applyAlignment="1">
      <alignment horizontal="center" vertical="center"/>
    </xf>
    <xf numFmtId="164" fontId="14" fillId="0" borderId="1" xfId="2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4" fillId="0" borderId="0" xfId="1" applyFont="1" applyFill="1" applyAlignment="1"/>
    <xf numFmtId="0" fontId="15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5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/>
    </xf>
    <xf numFmtId="0" fontId="7" fillId="0" borderId="0" xfId="1" applyFont="1" applyFill="1" applyAlignment="1">
      <alignment horizontal="right"/>
    </xf>
    <xf numFmtId="0" fontId="5" fillId="0" borderId="0" xfId="0" applyFont="1" applyFill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tabSelected="1" zoomScale="80" zoomScaleNormal="80" workbookViewId="0">
      <selection activeCell="A7" sqref="A7:N7"/>
    </sheetView>
  </sheetViews>
  <sheetFormatPr defaultRowHeight="15" x14ac:dyDescent="0.25"/>
  <cols>
    <col min="1" max="1" width="5.42578125" style="1" customWidth="1"/>
    <col min="2" max="2" width="40.85546875" style="1" customWidth="1"/>
    <col min="3" max="3" width="18.5703125" style="1" customWidth="1"/>
    <col min="4" max="4" width="16.42578125" style="1" customWidth="1"/>
    <col min="5" max="5" width="17" style="1" customWidth="1"/>
    <col min="6" max="7" width="16.140625" style="1" customWidth="1"/>
    <col min="8" max="9" width="16.28515625" style="1" bestFit="1" customWidth="1"/>
    <col min="10" max="10" width="30.140625" style="1" customWidth="1"/>
    <col min="11" max="11" width="36.28515625" style="1" customWidth="1"/>
    <col min="12" max="12" width="18" style="1" customWidth="1"/>
    <col min="13" max="13" width="17" style="1" bestFit="1" customWidth="1"/>
    <col min="14" max="14" width="19.28515625" style="1" bestFit="1" customWidth="1"/>
    <col min="15" max="16384" width="9.140625" style="1"/>
  </cols>
  <sheetData>
    <row r="1" spans="1:15" ht="15.75" x14ac:dyDescent="0.25">
      <c r="E1" s="6"/>
      <c r="K1" s="7"/>
      <c r="L1" s="28"/>
      <c r="M1" s="35" t="s">
        <v>29</v>
      </c>
      <c r="N1" s="35"/>
    </row>
    <row r="2" spans="1:15" ht="15.75" x14ac:dyDescent="0.25">
      <c r="E2" s="6"/>
      <c r="K2" s="28"/>
      <c r="L2" s="35" t="s">
        <v>23</v>
      </c>
      <c r="M2" s="35"/>
      <c r="N2" s="35"/>
    </row>
    <row r="3" spans="1:15" ht="15.75" x14ac:dyDescent="0.25">
      <c r="E3" s="6"/>
      <c r="M3" s="35" t="s">
        <v>24</v>
      </c>
      <c r="N3" s="35"/>
    </row>
    <row r="4" spans="1:15" ht="15.75" x14ac:dyDescent="0.25">
      <c r="E4" s="6"/>
      <c r="L4" s="2"/>
      <c r="M4" s="6"/>
      <c r="N4" s="6"/>
    </row>
    <row r="5" spans="1:15" ht="15.75" x14ac:dyDescent="0.25">
      <c r="E5" s="6"/>
      <c r="L5" s="36"/>
      <c r="M5" s="36"/>
      <c r="N5" s="36"/>
    </row>
    <row r="6" spans="1:15" ht="15.75" x14ac:dyDescent="0.25">
      <c r="E6" s="6"/>
      <c r="L6" s="2"/>
      <c r="M6" s="6"/>
      <c r="N6" s="6"/>
    </row>
    <row r="7" spans="1:15" ht="158.25" customHeight="1" x14ac:dyDescent="0.25">
      <c r="A7" s="37" t="s">
        <v>25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</row>
    <row r="8" spans="1:15" ht="15.75" x14ac:dyDescent="0.25">
      <c r="A8" s="14"/>
      <c r="B8" s="14"/>
      <c r="C8" s="14"/>
      <c r="D8" s="14"/>
    </row>
    <row r="9" spans="1:15" ht="116.25" customHeight="1" x14ac:dyDescent="0.25">
      <c r="A9" s="4" t="s">
        <v>0</v>
      </c>
      <c r="B9" s="9" t="s">
        <v>1</v>
      </c>
      <c r="C9" s="8" t="s">
        <v>6</v>
      </c>
      <c r="D9" s="9" t="s">
        <v>7</v>
      </c>
      <c r="E9" s="9" t="s">
        <v>8</v>
      </c>
      <c r="F9" s="8" t="s">
        <v>9</v>
      </c>
      <c r="G9" s="3" t="s">
        <v>10</v>
      </c>
      <c r="H9" s="9" t="s">
        <v>7</v>
      </c>
      <c r="I9" s="9" t="s">
        <v>8</v>
      </c>
      <c r="J9" s="9" t="s">
        <v>2</v>
      </c>
      <c r="K9" s="8" t="s">
        <v>11</v>
      </c>
      <c r="L9" s="3" t="s">
        <v>3</v>
      </c>
      <c r="M9" s="15" t="s">
        <v>4</v>
      </c>
      <c r="N9" s="15" t="s">
        <v>5</v>
      </c>
      <c r="O9" s="16"/>
    </row>
    <row r="10" spans="1:15" x14ac:dyDescent="0.25">
      <c r="A10" s="17">
        <v>1</v>
      </c>
      <c r="B10" s="18">
        <f>A10+1</f>
        <v>2</v>
      </c>
      <c r="C10" s="17">
        <f t="shared" ref="C10:N10" si="0">B10+1</f>
        <v>3</v>
      </c>
      <c r="D10" s="17">
        <f t="shared" si="0"/>
        <v>4</v>
      </c>
      <c r="E10" s="17">
        <f t="shared" si="0"/>
        <v>5</v>
      </c>
      <c r="F10" s="17">
        <f t="shared" si="0"/>
        <v>6</v>
      </c>
      <c r="G10" s="17">
        <f t="shared" si="0"/>
        <v>7</v>
      </c>
      <c r="H10" s="17">
        <f t="shared" si="0"/>
        <v>8</v>
      </c>
      <c r="I10" s="17">
        <f t="shared" si="0"/>
        <v>9</v>
      </c>
      <c r="J10" s="17">
        <f t="shared" si="0"/>
        <v>10</v>
      </c>
      <c r="K10" s="17">
        <f t="shared" si="0"/>
        <v>11</v>
      </c>
      <c r="L10" s="17">
        <f t="shared" si="0"/>
        <v>12</v>
      </c>
      <c r="M10" s="17">
        <f t="shared" si="0"/>
        <v>13</v>
      </c>
      <c r="N10" s="17">
        <f t="shared" si="0"/>
        <v>14</v>
      </c>
      <c r="O10" s="16"/>
    </row>
    <row r="11" spans="1:15" x14ac:dyDescent="0.25">
      <c r="A11" s="5">
        <v>1</v>
      </c>
      <c r="B11" s="10" t="s">
        <v>12</v>
      </c>
      <c r="C11" s="11">
        <f>D11+E11</f>
        <v>60525</v>
      </c>
      <c r="D11" s="11">
        <v>38785</v>
      </c>
      <c r="E11" s="11">
        <v>21740</v>
      </c>
      <c r="F11" s="19">
        <v>6.6022999999999996</v>
      </c>
      <c r="G11" s="20">
        <f>H11+I11</f>
        <v>1198812.6299999999</v>
      </c>
      <c r="H11" s="20">
        <f>ROUND((D11*F11)*3,2)</f>
        <v>768210.62</v>
      </c>
      <c r="I11" s="20">
        <f>ROUND((E11*F11)*3,2)</f>
        <v>430602.01</v>
      </c>
      <c r="J11" s="4">
        <v>56</v>
      </c>
      <c r="K11" s="32">
        <f>G20/(C11*J11+C12*J12+C13*J13+C14*J14+C15*J15+C16*J16+C17*J17+C18*J18+C19*J19)</f>
        <v>0.55115996296372527</v>
      </c>
      <c r="L11" s="12">
        <f>M11+N11</f>
        <v>1868101.5699999998</v>
      </c>
      <c r="M11" s="12">
        <f>ROUND(D11*J11*K11,2)-0.01</f>
        <v>1197097.3799999999</v>
      </c>
      <c r="N11" s="12">
        <f t="shared" ref="N11:N19" si="1">ROUND(E11*J11*$K$11,2)</f>
        <v>671004.18999999994</v>
      </c>
    </row>
    <row r="12" spans="1:15" x14ac:dyDescent="0.25">
      <c r="A12" s="5">
        <f>A11+1</f>
        <v>2</v>
      </c>
      <c r="B12" s="10" t="s">
        <v>13</v>
      </c>
      <c r="C12" s="11">
        <f t="shared" ref="C12:C19" si="2">D12+E12</f>
        <v>17811</v>
      </c>
      <c r="D12" s="11">
        <v>11638</v>
      </c>
      <c r="E12" s="11">
        <v>6173</v>
      </c>
      <c r="F12" s="19">
        <v>19.1281</v>
      </c>
      <c r="G12" s="20">
        <f t="shared" ref="G12:G19" si="3">H12+I12</f>
        <v>1022071.76</v>
      </c>
      <c r="H12" s="20">
        <f t="shared" ref="H12:H19" si="4">ROUND((D12*F12)*3,2)</f>
        <v>667838.48</v>
      </c>
      <c r="I12" s="20">
        <f t="shared" ref="I12:I19" si="5">ROUND((E12*F12)*3,2)</f>
        <v>354233.28</v>
      </c>
      <c r="J12" s="4">
        <v>58</v>
      </c>
      <c r="K12" s="33"/>
      <c r="L12" s="12">
        <f t="shared" ref="L12:L19" si="6">M12+N12</f>
        <v>569369.18999999994</v>
      </c>
      <c r="M12" s="12">
        <f t="shared" ref="M12:M18" si="7">ROUND(D12*J12*$K$11,2)</f>
        <v>372035.18</v>
      </c>
      <c r="N12" s="12">
        <f t="shared" si="1"/>
        <v>197334.01</v>
      </c>
    </row>
    <row r="13" spans="1:15" x14ac:dyDescent="0.25">
      <c r="A13" s="5">
        <v>3</v>
      </c>
      <c r="B13" s="10" t="s">
        <v>14</v>
      </c>
      <c r="C13" s="11">
        <f t="shared" si="2"/>
        <v>12086</v>
      </c>
      <c r="D13" s="11">
        <v>11711</v>
      </c>
      <c r="E13" s="11">
        <v>375</v>
      </c>
      <c r="F13" s="19">
        <v>9.1402999999999999</v>
      </c>
      <c r="G13" s="20">
        <f t="shared" si="3"/>
        <v>331409</v>
      </c>
      <c r="H13" s="20">
        <f t="shared" si="4"/>
        <v>321126.15999999997</v>
      </c>
      <c r="I13" s="20">
        <f t="shared" si="5"/>
        <v>10282.84</v>
      </c>
      <c r="J13" s="4">
        <v>54</v>
      </c>
      <c r="K13" s="33"/>
      <c r="L13" s="12">
        <f t="shared" si="6"/>
        <v>359711.24</v>
      </c>
      <c r="M13" s="12">
        <f t="shared" si="7"/>
        <v>348550.25</v>
      </c>
      <c r="N13" s="12">
        <f t="shared" si="1"/>
        <v>11160.99</v>
      </c>
    </row>
    <row r="14" spans="1:15" x14ac:dyDescent="0.25">
      <c r="A14" s="5">
        <v>4</v>
      </c>
      <c r="B14" s="10" t="s">
        <v>15</v>
      </c>
      <c r="C14" s="11">
        <f t="shared" si="2"/>
        <v>8193</v>
      </c>
      <c r="D14" s="11">
        <v>7733</v>
      </c>
      <c r="E14" s="11">
        <v>460</v>
      </c>
      <c r="F14" s="19">
        <v>12.5084</v>
      </c>
      <c r="G14" s="20">
        <f t="shared" si="3"/>
        <v>307443.96000000002</v>
      </c>
      <c r="H14" s="20">
        <f t="shared" si="4"/>
        <v>290182.37</v>
      </c>
      <c r="I14" s="20">
        <f t="shared" si="5"/>
        <v>17261.59</v>
      </c>
      <c r="J14" s="4">
        <v>52</v>
      </c>
      <c r="K14" s="33"/>
      <c r="L14" s="12">
        <f t="shared" si="6"/>
        <v>234813.99</v>
      </c>
      <c r="M14" s="12">
        <f t="shared" si="7"/>
        <v>221630.24</v>
      </c>
      <c r="N14" s="12">
        <f t="shared" si="1"/>
        <v>13183.75</v>
      </c>
    </row>
    <row r="15" spans="1:15" x14ac:dyDescent="0.25">
      <c r="A15" s="5">
        <v>5</v>
      </c>
      <c r="B15" s="10" t="s">
        <v>16</v>
      </c>
      <c r="C15" s="11">
        <f t="shared" si="2"/>
        <v>11632</v>
      </c>
      <c r="D15" s="11">
        <v>9352</v>
      </c>
      <c r="E15" s="11">
        <v>2280</v>
      </c>
      <c r="F15" s="19">
        <v>18.9907</v>
      </c>
      <c r="G15" s="20">
        <f t="shared" si="3"/>
        <v>662699.47</v>
      </c>
      <c r="H15" s="20">
        <f t="shared" si="4"/>
        <v>532803.07999999996</v>
      </c>
      <c r="I15" s="20">
        <f t="shared" si="5"/>
        <v>129896.39</v>
      </c>
      <c r="J15" s="4">
        <v>56</v>
      </c>
      <c r="K15" s="33"/>
      <c r="L15" s="12">
        <f t="shared" si="6"/>
        <v>359021.18000000005</v>
      </c>
      <c r="M15" s="12">
        <f>ROUND(D15*J15*$K$11,2)-0.01</f>
        <v>288649.08</v>
      </c>
      <c r="N15" s="12">
        <f t="shared" si="1"/>
        <v>70372.100000000006</v>
      </c>
    </row>
    <row r="16" spans="1:15" x14ac:dyDescent="0.25">
      <c r="A16" s="5">
        <v>6</v>
      </c>
      <c r="B16" s="10" t="s">
        <v>17</v>
      </c>
      <c r="C16" s="11">
        <f t="shared" si="2"/>
        <v>15791</v>
      </c>
      <c r="D16" s="11">
        <v>9176</v>
      </c>
      <c r="E16" s="11">
        <v>6615</v>
      </c>
      <c r="F16" s="19">
        <v>9.3285999999999998</v>
      </c>
      <c r="G16" s="20">
        <f t="shared" si="3"/>
        <v>441923.77</v>
      </c>
      <c r="H16" s="20">
        <f t="shared" si="4"/>
        <v>256797.7</v>
      </c>
      <c r="I16" s="20">
        <f t="shared" si="5"/>
        <v>185126.07</v>
      </c>
      <c r="J16" s="4">
        <v>58</v>
      </c>
      <c r="K16" s="33"/>
      <c r="L16" s="12">
        <f t="shared" si="6"/>
        <v>504795.28</v>
      </c>
      <c r="M16" s="12">
        <f t="shared" si="7"/>
        <v>293331.74</v>
      </c>
      <c r="N16" s="12">
        <f t="shared" si="1"/>
        <v>211463.54</v>
      </c>
    </row>
    <row r="17" spans="1:14" x14ac:dyDescent="0.25">
      <c r="A17" s="5">
        <v>7</v>
      </c>
      <c r="B17" s="10" t="s">
        <v>18</v>
      </c>
      <c r="C17" s="11">
        <f t="shared" si="2"/>
        <v>15035</v>
      </c>
      <c r="D17" s="11">
        <v>11726</v>
      </c>
      <c r="E17" s="11">
        <v>3309</v>
      </c>
      <c r="F17" s="19">
        <v>8.6685999999999996</v>
      </c>
      <c r="G17" s="20">
        <f t="shared" si="3"/>
        <v>390997.2</v>
      </c>
      <c r="H17" s="20">
        <f t="shared" si="4"/>
        <v>304944.01</v>
      </c>
      <c r="I17" s="20">
        <f t="shared" si="5"/>
        <v>86053.19</v>
      </c>
      <c r="J17" s="4">
        <v>50</v>
      </c>
      <c r="K17" s="33"/>
      <c r="L17" s="12">
        <f t="shared" si="6"/>
        <v>414334.51</v>
      </c>
      <c r="M17" s="12">
        <f t="shared" si="7"/>
        <v>323145.09000000003</v>
      </c>
      <c r="N17" s="12">
        <f t="shared" si="1"/>
        <v>91189.42</v>
      </c>
    </row>
    <row r="18" spans="1:14" x14ac:dyDescent="0.25">
      <c r="A18" s="5">
        <v>8</v>
      </c>
      <c r="B18" s="10" t="s">
        <v>19</v>
      </c>
      <c r="C18" s="11">
        <f t="shared" si="2"/>
        <v>9288</v>
      </c>
      <c r="D18" s="11">
        <v>8913</v>
      </c>
      <c r="E18" s="11">
        <v>375</v>
      </c>
      <c r="F18" s="19">
        <v>9.0395000000000003</v>
      </c>
      <c r="G18" s="20">
        <f t="shared" si="3"/>
        <v>251876.63</v>
      </c>
      <c r="H18" s="20">
        <f t="shared" si="4"/>
        <v>241707.19</v>
      </c>
      <c r="I18" s="20">
        <f t="shared" si="5"/>
        <v>10169.44</v>
      </c>
      <c r="J18" s="4">
        <v>54</v>
      </c>
      <c r="K18" s="33"/>
      <c r="L18" s="12">
        <f t="shared" si="6"/>
        <v>276435.38</v>
      </c>
      <c r="M18" s="12">
        <f t="shared" si="7"/>
        <v>265274.39</v>
      </c>
      <c r="N18" s="12">
        <f t="shared" si="1"/>
        <v>11160.99</v>
      </c>
    </row>
    <row r="19" spans="1:14" x14ac:dyDescent="0.25">
      <c r="A19" s="5">
        <v>9</v>
      </c>
      <c r="B19" s="10" t="s">
        <v>20</v>
      </c>
      <c r="C19" s="11">
        <f t="shared" si="2"/>
        <v>9658</v>
      </c>
      <c r="D19" s="11">
        <v>6675</v>
      </c>
      <c r="E19" s="11">
        <v>2983</v>
      </c>
      <c r="F19" s="19">
        <v>9.2081</v>
      </c>
      <c r="G19" s="20">
        <f t="shared" si="3"/>
        <v>266795.49</v>
      </c>
      <c r="H19" s="20">
        <f t="shared" si="4"/>
        <v>184392.2</v>
      </c>
      <c r="I19" s="20">
        <f t="shared" si="5"/>
        <v>82403.289999999994</v>
      </c>
      <c r="J19" s="4">
        <v>54</v>
      </c>
      <c r="K19" s="34"/>
      <c r="L19" s="12">
        <f t="shared" si="6"/>
        <v>287447.57</v>
      </c>
      <c r="M19" s="12">
        <f>ROUND(D19*J19*$K$11,2)+0.01</f>
        <v>198665.62</v>
      </c>
      <c r="N19" s="12">
        <f t="shared" si="1"/>
        <v>88781.95</v>
      </c>
    </row>
    <row r="20" spans="1:14" x14ac:dyDescent="0.25">
      <c r="A20" s="21">
        <v>10</v>
      </c>
      <c r="B20" s="22" t="s">
        <v>21</v>
      </c>
      <c r="C20" s="23">
        <f>D20+E20</f>
        <v>160019</v>
      </c>
      <c r="D20" s="23">
        <f t="shared" ref="D20:E20" si="8">SUM(D11:D19)</f>
        <v>115709</v>
      </c>
      <c r="E20" s="23">
        <f t="shared" si="8"/>
        <v>44310</v>
      </c>
      <c r="F20" s="13" t="s">
        <v>22</v>
      </c>
      <c r="G20" s="24">
        <f>H20+I20</f>
        <v>4874029.91</v>
      </c>
      <c r="H20" s="24">
        <f t="shared" ref="H20:I20" si="9">SUM(H11:H19)</f>
        <v>3568001.81</v>
      </c>
      <c r="I20" s="24">
        <f t="shared" si="9"/>
        <v>1306028.0999999999</v>
      </c>
      <c r="J20" s="25">
        <f>SUM(J11:J19)</f>
        <v>492</v>
      </c>
      <c r="K20" s="26" t="s">
        <v>22</v>
      </c>
      <c r="L20" s="13">
        <f>SUM(L11:L19)</f>
        <v>4874029.91</v>
      </c>
      <c r="M20" s="13">
        <f t="shared" ref="M20:N20" si="10">SUM(M11:M19)</f>
        <v>3508378.97</v>
      </c>
      <c r="N20" s="13">
        <f t="shared" si="10"/>
        <v>1365650.9399999997</v>
      </c>
    </row>
    <row r="21" spans="1:14" x14ac:dyDescent="0.25">
      <c r="A21" s="27"/>
    </row>
    <row r="22" spans="1:14" ht="42.75" customHeight="1" x14ac:dyDescent="0.25">
      <c r="A22" s="31" t="s">
        <v>31</v>
      </c>
      <c r="B22" s="31"/>
      <c r="C22" s="31"/>
      <c r="D22" s="31"/>
      <c r="E22" s="31"/>
      <c r="I22" s="29" t="s">
        <v>30</v>
      </c>
    </row>
    <row r="23" spans="1:14" x14ac:dyDescent="0.25">
      <c r="A23" s="16"/>
      <c r="C23" s="16"/>
      <c r="D23" s="16"/>
      <c r="E23" s="16"/>
      <c r="F23" s="16"/>
      <c r="G23" s="16"/>
      <c r="H23" s="16"/>
      <c r="I23" s="16"/>
      <c r="J23" s="30"/>
      <c r="K23" s="16"/>
      <c r="L23" s="16"/>
      <c r="M23" s="16"/>
    </row>
    <row r="24" spans="1:14" ht="90" x14ac:dyDescent="0.25">
      <c r="A24" s="4" t="s">
        <v>0</v>
      </c>
      <c r="B24" s="9" t="s">
        <v>1</v>
      </c>
      <c r="C24" s="3" t="s">
        <v>26</v>
      </c>
      <c r="D24" s="15" t="s">
        <v>27</v>
      </c>
      <c r="E24" s="15" t="s">
        <v>28</v>
      </c>
      <c r="F24" s="16"/>
      <c r="G24" s="16"/>
      <c r="H24" s="16"/>
      <c r="I24" s="4" t="s">
        <v>0</v>
      </c>
      <c r="J24" s="9" t="s">
        <v>1</v>
      </c>
      <c r="K24" s="3" t="s">
        <v>26</v>
      </c>
      <c r="L24" s="15" t="s">
        <v>27</v>
      </c>
      <c r="M24" s="15" t="s">
        <v>28</v>
      </c>
    </row>
    <row r="25" spans="1:14" x14ac:dyDescent="0.25">
      <c r="A25" s="17">
        <v>1</v>
      </c>
      <c r="B25" s="18">
        <f>A25+1</f>
        <v>2</v>
      </c>
      <c r="C25" s="18">
        <f>B25+1</f>
        <v>3</v>
      </c>
      <c r="D25" s="18">
        <f>C25+1</f>
        <v>4</v>
      </c>
      <c r="E25" s="17">
        <f t="shared" ref="E25" si="11">D25+1</f>
        <v>5</v>
      </c>
      <c r="F25" s="16"/>
      <c r="G25" s="16"/>
      <c r="H25" s="16"/>
      <c r="I25" s="17">
        <v>1</v>
      </c>
      <c r="J25" s="18">
        <f>I25+1</f>
        <v>2</v>
      </c>
      <c r="K25" s="18">
        <f>J25+1</f>
        <v>3</v>
      </c>
      <c r="L25" s="18">
        <f>K25+1</f>
        <v>4</v>
      </c>
      <c r="M25" s="17">
        <f t="shared" ref="M25" si="12">L25+1</f>
        <v>5</v>
      </c>
    </row>
    <row r="26" spans="1:14" x14ac:dyDescent="0.25">
      <c r="A26" s="5">
        <v>1</v>
      </c>
      <c r="B26" s="10" t="s">
        <v>12</v>
      </c>
      <c r="C26" s="12">
        <f>D26+E26</f>
        <v>117297.29000000015</v>
      </c>
      <c r="D26" s="12">
        <v>75165.230000000098</v>
      </c>
      <c r="E26" s="12">
        <v>42132.060000000056</v>
      </c>
      <c r="F26" s="16"/>
      <c r="G26" s="16"/>
      <c r="I26" s="5">
        <v>1</v>
      </c>
      <c r="J26" s="10" t="s">
        <v>12</v>
      </c>
      <c r="K26" s="12">
        <f>L26+M26</f>
        <v>1985398.8599999999</v>
      </c>
      <c r="L26" s="12">
        <f t="shared" ref="L26:L34" si="13">D26+M11</f>
        <v>1272262.6099999999</v>
      </c>
      <c r="M26" s="12">
        <f t="shared" ref="M26:M34" si="14">E26+N11</f>
        <v>713136.25</v>
      </c>
    </row>
    <row r="27" spans="1:14" x14ac:dyDescent="0.25">
      <c r="A27" s="5">
        <f>A26+1</f>
        <v>2</v>
      </c>
      <c r="B27" s="10" t="s">
        <v>13</v>
      </c>
      <c r="C27" s="12">
        <f t="shared" ref="C27:C34" si="15">D27+E27</f>
        <v>41708.850000000006</v>
      </c>
      <c r="D27" s="12">
        <v>27253.25</v>
      </c>
      <c r="E27" s="12">
        <v>14455.600000000006</v>
      </c>
      <c r="F27" s="16"/>
      <c r="G27" s="16"/>
      <c r="I27" s="5">
        <f>I26+1</f>
        <v>2</v>
      </c>
      <c r="J27" s="10" t="s">
        <v>13</v>
      </c>
      <c r="K27" s="12">
        <f t="shared" ref="K27:K34" si="16">L27+M27</f>
        <v>611078.04</v>
      </c>
      <c r="L27" s="12">
        <f t="shared" si="13"/>
        <v>399288.43</v>
      </c>
      <c r="M27" s="12">
        <f t="shared" si="14"/>
        <v>211789.61000000002</v>
      </c>
    </row>
    <row r="28" spans="1:14" x14ac:dyDescent="0.25">
      <c r="A28" s="5">
        <v>3</v>
      </c>
      <c r="B28" s="10" t="s">
        <v>14</v>
      </c>
      <c r="C28" s="12">
        <f t="shared" si="15"/>
        <v>26350.459999999995</v>
      </c>
      <c r="D28" s="12">
        <v>25532.869999999995</v>
      </c>
      <c r="E28" s="12">
        <v>817.59000000000015</v>
      </c>
      <c r="F28" s="16"/>
      <c r="G28" s="16"/>
      <c r="I28" s="5">
        <v>3</v>
      </c>
      <c r="J28" s="10" t="s">
        <v>14</v>
      </c>
      <c r="K28" s="12">
        <f t="shared" si="16"/>
        <v>386061.7</v>
      </c>
      <c r="L28" s="12">
        <f t="shared" si="13"/>
        <v>374083.12</v>
      </c>
      <c r="M28" s="12">
        <f t="shared" si="14"/>
        <v>11978.58</v>
      </c>
    </row>
    <row r="29" spans="1:14" x14ac:dyDescent="0.25">
      <c r="A29" s="5">
        <v>4</v>
      </c>
      <c r="B29" s="10" t="s">
        <v>15</v>
      </c>
      <c r="C29" s="12">
        <f t="shared" si="15"/>
        <v>17201.180000000004</v>
      </c>
      <c r="D29" s="12">
        <v>16235.410000000003</v>
      </c>
      <c r="E29" s="12">
        <v>965.77000000000044</v>
      </c>
      <c r="F29" s="16"/>
      <c r="G29" s="16"/>
      <c r="I29" s="5">
        <v>4</v>
      </c>
      <c r="J29" s="10" t="s">
        <v>15</v>
      </c>
      <c r="K29" s="12">
        <f t="shared" si="16"/>
        <v>252015.16999999998</v>
      </c>
      <c r="L29" s="12">
        <f t="shared" si="13"/>
        <v>237865.65</v>
      </c>
      <c r="M29" s="12">
        <f t="shared" si="14"/>
        <v>14149.52</v>
      </c>
    </row>
    <row r="30" spans="1:14" x14ac:dyDescent="0.25">
      <c r="A30" s="5">
        <v>5</v>
      </c>
      <c r="B30" s="10" t="s">
        <v>16</v>
      </c>
      <c r="C30" s="12">
        <f t="shared" si="15"/>
        <v>26299.910000000033</v>
      </c>
      <c r="D30" s="12">
        <v>21144.840000000026</v>
      </c>
      <c r="E30" s="12">
        <v>5155.070000000007</v>
      </c>
      <c r="F30" s="16"/>
      <c r="G30" s="16"/>
      <c r="I30" s="5">
        <v>5</v>
      </c>
      <c r="J30" s="10" t="s">
        <v>16</v>
      </c>
      <c r="K30" s="12">
        <f t="shared" si="16"/>
        <v>385321.09000000008</v>
      </c>
      <c r="L30" s="12">
        <f t="shared" si="13"/>
        <v>309793.92000000004</v>
      </c>
      <c r="M30" s="12">
        <f t="shared" si="14"/>
        <v>75527.170000000013</v>
      </c>
    </row>
    <row r="31" spans="1:14" x14ac:dyDescent="0.25">
      <c r="A31" s="5">
        <v>6</v>
      </c>
      <c r="B31" s="10" t="s">
        <v>17</v>
      </c>
      <c r="C31" s="12">
        <f t="shared" si="15"/>
        <v>36978.51999999999</v>
      </c>
      <c r="D31" s="12">
        <v>21487.869999999995</v>
      </c>
      <c r="E31" s="12">
        <v>15490.649999999994</v>
      </c>
      <c r="F31" s="16"/>
      <c r="G31" s="16"/>
      <c r="I31" s="5">
        <v>6</v>
      </c>
      <c r="J31" s="10" t="s">
        <v>17</v>
      </c>
      <c r="K31" s="12">
        <f t="shared" si="16"/>
        <v>541773.80000000005</v>
      </c>
      <c r="L31" s="12">
        <f t="shared" si="13"/>
        <v>314819.61</v>
      </c>
      <c r="M31" s="12">
        <f t="shared" si="14"/>
        <v>226954.19</v>
      </c>
    </row>
    <row r="32" spans="1:14" x14ac:dyDescent="0.25">
      <c r="A32" s="5">
        <v>7</v>
      </c>
      <c r="B32" s="10" t="s">
        <v>18</v>
      </c>
      <c r="C32" s="12">
        <f t="shared" si="15"/>
        <v>30351.859999999957</v>
      </c>
      <c r="D32" s="12">
        <v>23671.829999999958</v>
      </c>
      <c r="E32" s="12">
        <v>6680.0299999999988</v>
      </c>
      <c r="F32" s="16"/>
      <c r="G32" s="16"/>
      <c r="I32" s="5">
        <v>7</v>
      </c>
      <c r="J32" s="10" t="s">
        <v>18</v>
      </c>
      <c r="K32" s="12">
        <f t="shared" si="16"/>
        <v>444686.37</v>
      </c>
      <c r="L32" s="12">
        <f t="shared" si="13"/>
        <v>346816.92</v>
      </c>
      <c r="M32" s="12">
        <f t="shared" si="14"/>
        <v>97869.45</v>
      </c>
    </row>
    <row r="33" spans="1:13" x14ac:dyDescent="0.25">
      <c r="A33" s="5">
        <v>8</v>
      </c>
      <c r="B33" s="10" t="s">
        <v>19</v>
      </c>
      <c r="C33" s="12">
        <f t="shared" si="15"/>
        <v>20250.130000000037</v>
      </c>
      <c r="D33" s="12">
        <v>19432.540000000037</v>
      </c>
      <c r="E33" s="12">
        <v>817.59000000000015</v>
      </c>
      <c r="F33" s="16"/>
      <c r="G33" s="16"/>
      <c r="I33" s="5">
        <v>8</v>
      </c>
      <c r="J33" s="10" t="s">
        <v>19</v>
      </c>
      <c r="K33" s="12">
        <f t="shared" si="16"/>
        <v>296685.51000000007</v>
      </c>
      <c r="L33" s="12">
        <f t="shared" si="13"/>
        <v>284706.93000000005</v>
      </c>
      <c r="M33" s="12">
        <f t="shared" si="14"/>
        <v>11978.58</v>
      </c>
    </row>
    <row r="34" spans="1:13" x14ac:dyDescent="0.25">
      <c r="A34" s="5">
        <v>9</v>
      </c>
      <c r="B34" s="10" t="s">
        <v>20</v>
      </c>
      <c r="C34" s="12">
        <f t="shared" si="15"/>
        <v>21056.839999999997</v>
      </c>
      <c r="D34" s="12">
        <v>14553.160000000003</v>
      </c>
      <c r="E34" s="12">
        <v>6503.679999999993</v>
      </c>
      <c r="F34" s="16"/>
      <c r="G34" s="16"/>
      <c r="I34" s="5">
        <v>9</v>
      </c>
      <c r="J34" s="10" t="s">
        <v>20</v>
      </c>
      <c r="K34" s="12">
        <f t="shared" si="16"/>
        <v>308504.40999999997</v>
      </c>
      <c r="L34" s="12">
        <f t="shared" si="13"/>
        <v>213218.78</v>
      </c>
      <c r="M34" s="12">
        <f t="shared" si="14"/>
        <v>95285.62999999999</v>
      </c>
    </row>
    <row r="35" spans="1:13" x14ac:dyDescent="0.25">
      <c r="A35" s="21">
        <v>10</v>
      </c>
      <c r="B35" s="22" t="s">
        <v>21</v>
      </c>
      <c r="C35" s="13">
        <f>SUM(C26:C34)</f>
        <v>337495.04000000027</v>
      </c>
      <c r="D35" s="13">
        <f t="shared" ref="D35:E35" si="17">SUM(D26:D34)</f>
        <v>244477.00000000012</v>
      </c>
      <c r="E35" s="13">
        <f t="shared" si="17"/>
        <v>93018.040000000052</v>
      </c>
      <c r="F35" s="16"/>
      <c r="G35" s="16"/>
      <c r="I35" s="21">
        <v>10</v>
      </c>
      <c r="J35" s="22" t="s">
        <v>21</v>
      </c>
      <c r="K35" s="13">
        <f>SUM(K26:K34)</f>
        <v>5211524.95</v>
      </c>
      <c r="L35" s="13">
        <f t="shared" ref="L35:M35" si="18">SUM(L26:L34)</f>
        <v>3752855.9699999993</v>
      </c>
      <c r="M35" s="13">
        <f t="shared" si="18"/>
        <v>1458668.98</v>
      </c>
    </row>
    <row r="36" spans="1:13" x14ac:dyDescent="0.25">
      <c r="F36" s="16"/>
      <c r="G36" s="16"/>
    </row>
    <row r="37" spans="1:13" x14ac:dyDescent="0.25">
      <c r="F37" s="16"/>
      <c r="G37" s="16"/>
    </row>
    <row r="38" spans="1:13" x14ac:dyDescent="0.25">
      <c r="F38" s="16"/>
      <c r="G38" s="16"/>
      <c r="H38" s="16"/>
    </row>
  </sheetData>
  <mergeCells count="7">
    <mergeCell ref="M1:N1"/>
    <mergeCell ref="M3:N3"/>
    <mergeCell ref="A22:E22"/>
    <mergeCell ref="K11:K19"/>
    <mergeCell ref="L2:N2"/>
    <mergeCell ref="L5:N5"/>
    <mergeCell ref="A7:N7"/>
  </mergeCells>
  <pageMargins left="0.23622047244094491" right="0.23622047244094491" top="0.74803149606299213" bottom="0.74803149606299213" header="0.31496062992125984" footer="0.31496062992125984"/>
  <pageSetup paperSize="9" scale="5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2021-12-28T05:37:12Z</dcterms:modified>
</cp:coreProperties>
</file>